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ise\OneDrive\Dokumente\Medizintechnik\3. Semester\Tübingen\Physikpraktikum\Versuch 4 OG\"/>
    </mc:Choice>
  </mc:AlternateContent>
  <xr:revisionPtr revIDLastSave="0" documentId="8_{987CBD67-4C40-4C45-8D05-0BC1530DB4DD}" xr6:coauthVersionLast="47" xr6:coauthVersionMax="47" xr10:uidLastSave="{00000000-0000-0000-0000-000000000000}"/>
  <bookViews>
    <workbookView xWindow="-110" yWindow="-110" windowWidth="19420" windowHeight="11020" xr2:uid="{0098DAC3-BF4C-4F9A-A348-A51376242F4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5" i="1" l="1"/>
  <c r="R49" i="1"/>
  <c r="L40" i="1"/>
  <c r="L46" i="1"/>
  <c r="L49" i="1"/>
  <c r="L43" i="1"/>
  <c r="L37" i="1"/>
  <c r="Y6" i="1"/>
  <c r="Z6" i="1"/>
  <c r="Z7" i="1"/>
  <c r="Z8" i="1"/>
  <c r="Z9" i="1"/>
  <c r="Z10" i="1"/>
  <c r="Z11" i="1"/>
  <c r="Z12" i="1"/>
  <c r="Z13" i="1"/>
  <c r="Z14" i="1"/>
  <c r="Z5" i="1"/>
  <c r="O13" i="1"/>
  <c r="O12" i="1"/>
  <c r="O11" i="1"/>
  <c r="O10" i="1"/>
  <c r="O9" i="1"/>
  <c r="O8" i="1"/>
  <c r="O7" i="1"/>
  <c r="O6" i="1"/>
  <c r="O5" i="1"/>
  <c r="C58" i="1"/>
  <c r="C59" i="1" s="1"/>
  <c r="D58" i="1"/>
  <c r="D59" i="1" s="1"/>
  <c r="E58" i="1"/>
  <c r="E59" i="1" s="1"/>
  <c r="F58" i="1"/>
  <c r="F59" i="1" s="1"/>
  <c r="G58" i="1"/>
  <c r="G59" i="1" s="1"/>
  <c r="H58" i="1"/>
  <c r="H59" i="1" s="1"/>
  <c r="I58" i="1"/>
  <c r="I59" i="1" s="1"/>
  <c r="B58" i="1"/>
  <c r="B59" i="1" s="1"/>
  <c r="C52" i="1"/>
  <c r="C53" i="1" s="1"/>
  <c r="D52" i="1"/>
  <c r="D53" i="1" s="1"/>
  <c r="E52" i="1"/>
  <c r="E53" i="1" s="1"/>
  <c r="F52" i="1"/>
  <c r="F53" i="1" s="1"/>
  <c r="G52" i="1"/>
  <c r="G53" i="1" s="1"/>
  <c r="H52" i="1"/>
  <c r="H53" i="1" s="1"/>
  <c r="I52" i="1"/>
  <c r="I53" i="1" s="1"/>
  <c r="B52" i="1"/>
  <c r="B53" i="1" s="1"/>
  <c r="C46" i="1"/>
  <c r="C47" i="1" s="1"/>
  <c r="D46" i="1"/>
  <c r="D47" i="1" s="1"/>
  <c r="E46" i="1"/>
  <c r="E47" i="1" s="1"/>
  <c r="F46" i="1"/>
  <c r="F47" i="1" s="1"/>
  <c r="G46" i="1"/>
  <c r="G47" i="1" s="1"/>
  <c r="H46" i="1"/>
  <c r="H47" i="1" s="1"/>
  <c r="I46" i="1"/>
  <c r="I47" i="1" s="1"/>
  <c r="B46" i="1"/>
  <c r="B47" i="1" s="1"/>
  <c r="E40" i="1"/>
  <c r="E41" i="1" s="1"/>
  <c r="F40" i="1"/>
  <c r="F41" i="1" s="1"/>
  <c r="G40" i="1"/>
  <c r="G41" i="1" s="1"/>
  <c r="H40" i="1"/>
  <c r="H41" i="1" s="1"/>
  <c r="I40" i="1"/>
  <c r="I41" i="1" s="1"/>
  <c r="D40" i="1"/>
  <c r="D41" i="1" s="1"/>
  <c r="C41" i="1"/>
  <c r="B41" i="1"/>
  <c r="L38" i="1" s="1"/>
  <c r="L39" i="1" s="1"/>
  <c r="L56" i="1" l="1"/>
  <c r="L57" i="1" s="1"/>
  <c r="L58" i="1" s="1"/>
  <c r="L44" i="1"/>
  <c r="L50" i="1"/>
  <c r="L51" i="1" s="1"/>
  <c r="L55" i="1"/>
  <c r="O49" i="1" l="1"/>
  <c r="L45" i="1"/>
  <c r="O56" i="1" s="1"/>
  <c r="O50" i="1"/>
  <c r="O55" i="1"/>
  <c r="O57" i="1" l="1"/>
  <c r="O51" i="1"/>
  <c r="L52" i="1"/>
</calcChain>
</file>

<file path=xl/sharedStrings.xml><?xml version="1.0" encoding="utf-8"?>
<sst xmlns="http://schemas.openxmlformats.org/spreadsheetml/2006/main" count="124" uniqueCount="40">
  <si>
    <t>1. Strom-Spannungskennlinie</t>
  </si>
  <si>
    <t>U in V</t>
  </si>
  <si>
    <t>I in mA</t>
  </si>
  <si>
    <t>Für Stromfehlerschaltung</t>
  </si>
  <si>
    <t>Für Spannungsfehlerschaltung</t>
  </si>
  <si>
    <t>I in A</t>
  </si>
  <si>
    <t>2. Potentiometer</t>
  </si>
  <si>
    <t>l1 in m</t>
  </si>
  <si>
    <t>3. Wheatstone´sche Brücke</t>
  </si>
  <si>
    <r>
      <t xml:space="preserve">Rn in </t>
    </r>
    <r>
      <rPr>
        <sz val="11"/>
        <color theme="1"/>
        <rFont val="Calibri"/>
        <family val="2"/>
      </rPr>
      <t>Ω</t>
    </r>
  </si>
  <si>
    <t>l1 in cm</t>
  </si>
  <si>
    <t>l2 in cm</t>
  </si>
  <si>
    <r>
      <t xml:space="preserve">RN in </t>
    </r>
    <r>
      <rPr>
        <sz val="11"/>
        <color theme="1"/>
        <rFont val="Calibri"/>
        <family val="2"/>
      </rPr>
      <t>Ω</t>
    </r>
  </si>
  <si>
    <t>Rx||Ry</t>
  </si>
  <si>
    <t>RxRy in Reihe</t>
  </si>
  <si>
    <t>Spalte1</t>
  </si>
  <si>
    <t>Spalte2</t>
  </si>
  <si>
    <t>Spalte3</t>
  </si>
  <si>
    <t>Spalte4</t>
  </si>
  <si>
    <t>Spalte5</t>
  </si>
  <si>
    <t>Spalte6</t>
  </si>
  <si>
    <t>Spalte7</t>
  </si>
  <si>
    <t>Spalte8</t>
  </si>
  <si>
    <t>Spalte9</t>
  </si>
  <si>
    <t>Spalte10</t>
  </si>
  <si>
    <t>Spalte11</t>
  </si>
  <si>
    <t>Ry = R22</t>
  </si>
  <si>
    <t>Rx = R22</t>
  </si>
  <si>
    <t>Widerstand</t>
  </si>
  <si>
    <t>Mittelwert Rx</t>
  </si>
  <si>
    <t>Standartabweichung</t>
  </si>
  <si>
    <t>Unsicherheit</t>
  </si>
  <si>
    <t>Mittelwert Ry</t>
  </si>
  <si>
    <t>Mittelwert Rx||Ry</t>
  </si>
  <si>
    <t>Mittelwert</t>
  </si>
  <si>
    <t>Rges berechnet</t>
  </si>
  <si>
    <t>Fehlerrechnung Rges brechnet</t>
  </si>
  <si>
    <t>Fehlerrechnung Rges gemessen</t>
  </si>
  <si>
    <t>Prozentual</t>
  </si>
  <si>
    <t>Prozentuale Differenz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</si>
</sst>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Stromfehlerschaltung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0"/>
            <c:dispEq val="1"/>
            <c:trendlineLbl>
              <c:layout>
                <c:manualLayout>
                  <c:x val="-0.11930949256342957"/>
                  <c:y val="-1.612642169728784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Tabelle1!$N$4:$N$13</c:f>
              <c:numCache>
                <c:formatCode>General</c:formatCode>
                <c:ptCount val="10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</c:numCache>
            </c:numRef>
          </c:xVal>
          <c:yVal>
            <c:numRef>
              <c:f>Tabelle1!$O$4:$O$13</c:f>
              <c:numCache>
                <c:formatCode>General</c:formatCode>
                <c:ptCount val="10"/>
                <c:pt idx="0">
                  <c:v>0</c:v>
                </c:pt>
                <c:pt idx="1">
                  <c:v>2.249E-2</c:v>
                </c:pt>
                <c:pt idx="2">
                  <c:v>4.4400000000000002E-2</c:v>
                </c:pt>
                <c:pt idx="3">
                  <c:v>6.770000000000001E-2</c:v>
                </c:pt>
                <c:pt idx="4">
                  <c:v>0.09</c:v>
                </c:pt>
                <c:pt idx="5">
                  <c:v>0.112</c:v>
                </c:pt>
                <c:pt idx="6">
                  <c:v>0.1351</c:v>
                </c:pt>
                <c:pt idx="7">
                  <c:v>0.15709999999999999</c:v>
                </c:pt>
                <c:pt idx="8">
                  <c:v>0.17949999999999999</c:v>
                </c:pt>
                <c:pt idx="9">
                  <c:v>0.2021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FC7-43F1-A0AB-C2B70E7896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190736"/>
        <c:axId val="151187824"/>
      </c:scatterChart>
      <c:valAx>
        <c:axId val="151190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Spannung U in 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1187824"/>
        <c:crosses val="autoZero"/>
        <c:crossBetween val="midCat"/>
      </c:valAx>
      <c:valAx>
        <c:axId val="151187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Strom I in mA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11907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Potentometrie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0"/>
            <c:dispEq val="1"/>
            <c:trendlineLbl>
              <c:layout>
                <c:manualLayout>
                  <c:x val="-0.10460287090313783"/>
                  <c:y val="3.099623370802214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Tabelle1!$N$19:$N$28</c:f>
              <c:numCache>
                <c:formatCode>General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xVal>
          <c:yVal>
            <c:numRef>
              <c:f>Tabelle1!$O$19:$O$28</c:f>
              <c:numCache>
                <c:formatCode>General</c:formatCode>
                <c:ptCount val="10"/>
                <c:pt idx="0">
                  <c:v>0.18</c:v>
                </c:pt>
                <c:pt idx="1">
                  <c:v>0.36</c:v>
                </c:pt>
                <c:pt idx="2">
                  <c:v>0.54</c:v>
                </c:pt>
                <c:pt idx="3">
                  <c:v>0.72</c:v>
                </c:pt>
                <c:pt idx="4">
                  <c:v>0.9</c:v>
                </c:pt>
                <c:pt idx="5">
                  <c:v>1.08</c:v>
                </c:pt>
                <c:pt idx="6">
                  <c:v>1.26</c:v>
                </c:pt>
                <c:pt idx="7">
                  <c:v>1.44</c:v>
                </c:pt>
                <c:pt idx="8">
                  <c:v>1.62</c:v>
                </c:pt>
                <c:pt idx="9">
                  <c:v>1.8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251-4508-B07F-0BB1683CFB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152864"/>
        <c:axId val="183154944"/>
      </c:scatterChart>
      <c:valAx>
        <c:axId val="183152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Länge l in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83154944"/>
        <c:crosses val="autoZero"/>
        <c:crossBetween val="midCat"/>
      </c:valAx>
      <c:valAx>
        <c:axId val="183154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Spannung U in 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83152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Spannungsfehlerschaltung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0"/>
            <c:dispEq val="1"/>
            <c:trendlineLbl>
              <c:layout>
                <c:manualLayout>
                  <c:x val="-0.12581523136854239"/>
                  <c:y val="3.199074074074074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Tabelle1!$X$5:$X$14</c:f>
              <c:numCache>
                <c:formatCode>General</c:formatCode>
                <c:ptCount val="10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</c:numCache>
            </c:numRef>
          </c:xVal>
          <c:yVal>
            <c:numRef>
              <c:f>Tabelle1!$Z$5:$Z$14</c:f>
              <c:numCache>
                <c:formatCode>General</c:formatCode>
                <c:ptCount val="10"/>
                <c:pt idx="0">
                  <c:v>0</c:v>
                </c:pt>
                <c:pt idx="1">
                  <c:v>1.8290000000000001E-2</c:v>
                </c:pt>
                <c:pt idx="2">
                  <c:v>3.6429999999999997E-2</c:v>
                </c:pt>
                <c:pt idx="3">
                  <c:v>5.4700000000000006E-2</c:v>
                </c:pt>
                <c:pt idx="4">
                  <c:v>7.3400000000000007E-2</c:v>
                </c:pt>
                <c:pt idx="5">
                  <c:v>9.2200000000000004E-2</c:v>
                </c:pt>
                <c:pt idx="6">
                  <c:v>0.10979999999999999</c:v>
                </c:pt>
                <c:pt idx="7">
                  <c:v>0.12830000000000003</c:v>
                </c:pt>
                <c:pt idx="8">
                  <c:v>0.1459</c:v>
                </c:pt>
                <c:pt idx="9">
                  <c:v>0.16469999999999999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F89-4D7C-B13D-1B5707C1A7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152064"/>
        <c:axId val="187149152"/>
      </c:scatterChart>
      <c:valAx>
        <c:axId val="187152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Spannung U in 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87149152"/>
        <c:crosses val="autoZero"/>
        <c:crossBetween val="midCat"/>
      </c:valAx>
      <c:valAx>
        <c:axId val="187149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Strom I in mA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87152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630445</xdr:colOff>
      <xdr:row>2</xdr:row>
      <xdr:rowOff>96792</xdr:rowOff>
    </xdr:from>
    <xdr:to>
      <xdr:col>16</xdr:col>
      <xdr:colOff>279016</xdr:colOff>
      <xdr:row>14</xdr:row>
      <xdr:rowOff>19242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82D30551-F53C-ADFD-F7AA-9E1C792D2D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315222</xdr:colOff>
      <xdr:row>16</xdr:row>
      <xdr:rowOff>152916</xdr:rowOff>
    </xdr:from>
    <xdr:to>
      <xdr:col>16</xdr:col>
      <xdr:colOff>365401</xdr:colOff>
      <xdr:row>30</xdr:row>
      <xdr:rowOff>47082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D01E358D-4AD7-4512-60F1-7AEB73C3B6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498653</xdr:colOff>
      <xdr:row>2</xdr:row>
      <xdr:rowOff>95663</xdr:rowOff>
    </xdr:from>
    <xdr:to>
      <xdr:col>21</xdr:col>
      <xdr:colOff>44807</xdr:colOff>
      <xdr:row>14</xdr:row>
      <xdr:rowOff>114905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31B011DC-5767-9315-B11E-4AF8C7AFF6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34F714-179B-4626-A38A-21CBFE71A573}" name="Tabelle1" displayName="Tabelle1" ref="A4:K6" totalsRowShown="0">
  <autoFilter ref="A4:K6" xr:uid="{EF34F714-179B-4626-A38A-21CBFE71A573}"/>
  <tableColumns count="11">
    <tableColumn id="1" xr3:uid="{7B57E376-69BB-4FEB-BD83-ADC212A2BD27}" name="Spalte1"/>
    <tableColumn id="2" xr3:uid="{7A34EA2B-1B9F-4806-8F46-53A0C1125281}" name="Spalte2"/>
    <tableColumn id="3" xr3:uid="{3DCE9FA2-7F53-4131-B221-8DA6E36ECFEA}" name="Spalte3"/>
    <tableColumn id="4" xr3:uid="{60A0CEF2-2940-4D1E-9F00-2F98B003C2D4}" name="Spalte4"/>
    <tableColumn id="5" xr3:uid="{99C812FE-18D2-4198-86B5-EFDF54442A4D}" name="Spalte5"/>
    <tableColumn id="6" xr3:uid="{D63D2D17-4B61-4745-8D6F-87A943B3E4E4}" name="Spalte6"/>
    <tableColumn id="7" xr3:uid="{67964311-211D-4A13-B610-B38C2FEA881B}" name="Spalte7"/>
    <tableColumn id="8" xr3:uid="{E048FFD9-26DB-4DD6-B2AF-557457FB4DBA}" name="Spalte8"/>
    <tableColumn id="9" xr3:uid="{9ECB931E-FF00-426F-9F2A-EAD5BC48D1A1}" name="Spalte9"/>
    <tableColumn id="10" xr3:uid="{79125D02-A2AB-4B95-A12C-1ADB895EEAF5}" name="Spalte10"/>
    <tableColumn id="11" xr3:uid="{C2BAEF23-B838-4A07-B8F2-E4EC892A6524}" name="Spalte11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B54727-9F1C-4E9E-B73C-F7D169E9E3AB}" name="Tabelle2" displayName="Tabelle2" ref="A9:K11" totalsRowShown="0">
  <autoFilter ref="A9:K11" xr:uid="{C9B54727-9F1C-4E9E-B73C-F7D169E9E3AB}"/>
  <tableColumns count="11">
    <tableColumn id="1" xr3:uid="{E0DCBB6F-A909-4C98-B03D-EC1028F5118D}" name="Spalte1"/>
    <tableColumn id="2" xr3:uid="{AEBD9344-D767-4469-8841-F1994498E8DD}" name="Spalte2"/>
    <tableColumn id="3" xr3:uid="{86F0DD1D-5604-4BD7-AC90-304C916246B1}" name="Spalte3"/>
    <tableColumn id="4" xr3:uid="{1D8DD53B-8829-4662-AD8B-0081C2E46C73}" name="Spalte4"/>
    <tableColumn id="5" xr3:uid="{27854163-1720-4FF0-ABDD-879671558671}" name="Spalte5"/>
    <tableColumn id="6" xr3:uid="{6633CF58-59E4-45C6-BAC7-A8B863EC9881}" name="Spalte6"/>
    <tableColumn id="7" xr3:uid="{46D225DF-14D5-4005-B14C-28999963AF10}" name="Spalte7"/>
    <tableColumn id="8" xr3:uid="{9FB502CD-0AD6-4426-A574-B3AC7C785F56}" name="Spalte8"/>
    <tableColumn id="9" xr3:uid="{861C925A-61C7-4F74-8D8C-213BEB37B4E8}" name="Spalte9"/>
    <tableColumn id="10" xr3:uid="{21C46CD6-9870-4DEA-9243-8D3CEE105B85}" name="Spalte10"/>
    <tableColumn id="11" xr3:uid="{1392B31C-8BEB-4B8C-8DE2-70870CBA948F}" name="Spalte1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4BEE0B2-B5C1-4F9B-B022-3170BA4EA130}" name="Tabelle3" displayName="Tabelle3" ref="A15:K17" totalsRowShown="0">
  <autoFilter ref="A15:K17" xr:uid="{B4BEE0B2-B5C1-4F9B-B022-3170BA4EA130}"/>
  <tableColumns count="11">
    <tableColumn id="1" xr3:uid="{0CE889CB-495B-41B8-8D7C-E00F757CD117}" name="Spalte1"/>
    <tableColumn id="2" xr3:uid="{FFEDEE84-F762-4BD5-99E3-DFB6BE815E79}" name="Spalte2"/>
    <tableColumn id="3" xr3:uid="{E2F5254E-DBEF-4FB2-B717-CE3448E16B0C}" name="Spalte3"/>
    <tableColumn id="4" xr3:uid="{F237130B-48DC-4ADE-9052-DF3FB1F10F7B}" name="Spalte4"/>
    <tableColumn id="5" xr3:uid="{FE295C50-4C00-4041-A378-88D389AF0D58}" name="Spalte5"/>
    <tableColumn id="6" xr3:uid="{74F3E11B-D136-46BB-BC23-AD7365F64FC9}" name="Spalte6"/>
    <tableColumn id="7" xr3:uid="{1357D84F-F45B-4D47-A002-4AC638EF5CF4}" name="Spalte7"/>
    <tableColumn id="8" xr3:uid="{AF025660-06F6-413C-809B-894D54BEAC71}" name="Spalte8"/>
    <tableColumn id="9" xr3:uid="{E73BEE10-2405-4F90-B507-CEE05770E717}" name="Spalte9"/>
    <tableColumn id="10" xr3:uid="{A1BB112E-7CA3-4710-88F1-3D20482C4AE3}" name="Spalte10"/>
    <tableColumn id="11" xr3:uid="{FCE3391A-F14B-41C7-B65F-51F1E4E2F14D}" name="Spalte11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FC0673B-C20A-4D81-A117-8413E3108FE0}" name="Tabelle4" displayName="Tabelle4" ref="A37:I41" totalsRowShown="0">
  <autoFilter ref="A37:I41" xr:uid="{5FC0673B-C20A-4D81-A117-8413E3108FE0}"/>
  <tableColumns count="9">
    <tableColumn id="1" xr3:uid="{F775E052-037D-4954-9CAD-F701C0013BE4}" name="Spalte1"/>
    <tableColumn id="2" xr3:uid="{AD7EB07C-2AC6-476C-827C-8FC0133055B3}" name="Spalte2"/>
    <tableColumn id="3" xr3:uid="{80CABA62-0A6D-4F8E-9C86-6F1F479F1D1A}" name="Spalte3"/>
    <tableColumn id="4" xr3:uid="{1044DA9A-2D6D-4E67-9FB7-93B2B4396E1F}" name="Spalte4"/>
    <tableColumn id="5" xr3:uid="{DCBEE2B9-A254-4E82-9B4A-980BE37633D9}" name="Spalte5"/>
    <tableColumn id="6" xr3:uid="{4020B5D2-8DC1-4FAE-A71E-4AEA43C73090}" name="Spalte6"/>
    <tableColumn id="7" xr3:uid="{631005CF-9380-4905-AAA0-D3D1FCB4FF28}" name="Spalte7"/>
    <tableColumn id="8" xr3:uid="{A3AA39C3-3C44-46BB-93A6-E267B06C16D5}" name="Spalte8"/>
    <tableColumn id="9" xr3:uid="{04B2587B-8B58-4E5C-A386-91B1B29E2C30}" name="Spalte9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38FCA66-379A-4081-ACD9-91C31AAB76F9}" name="Tabelle5" displayName="Tabelle5" ref="A43:I47" totalsRowShown="0">
  <autoFilter ref="A43:I47" xr:uid="{238FCA66-379A-4081-ACD9-91C31AAB76F9}"/>
  <tableColumns count="9">
    <tableColumn id="1" xr3:uid="{4D6C8F6F-1C40-49B2-A5AA-21F5297AA587}" name="Spalte1"/>
    <tableColumn id="2" xr3:uid="{A40EE27D-62AD-4FC4-935E-8D333282FB72}" name="Spalte2"/>
    <tableColumn id="3" xr3:uid="{097C1CE7-FC64-45C8-A1DA-FC59D3570F31}" name="Spalte3"/>
    <tableColumn id="4" xr3:uid="{6F3F2777-F788-4034-A051-C86672113DC7}" name="Spalte4"/>
    <tableColumn id="5" xr3:uid="{B6B7B5C4-2517-413F-AB23-F315BDA49CAC}" name="Spalte5"/>
    <tableColumn id="6" xr3:uid="{39538071-F528-4A61-8AB6-81F240675FAD}" name="Spalte6"/>
    <tableColumn id="7" xr3:uid="{645F85F0-6232-42D0-A04A-093B9E5E946D}" name="Spalte7"/>
    <tableColumn id="8" xr3:uid="{2AD3040D-37B2-4178-B1EE-09AC668B7266}" name="Spalte8"/>
    <tableColumn id="9" xr3:uid="{C46F4AC7-2555-40A6-BCA9-F2BA5DFC0872}" name="Spalte9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BFCE409-C267-4749-A7E4-DB543ECF214A}" name="Tabelle6" displayName="Tabelle6" ref="A49:I53" totalsRowShown="0">
  <autoFilter ref="A49:I53" xr:uid="{8BFCE409-C267-4749-A7E4-DB543ECF214A}"/>
  <tableColumns count="9">
    <tableColumn id="1" xr3:uid="{A2C88208-F9CA-4C42-B88E-6152C58D052E}" name="Spalte1"/>
    <tableColumn id="2" xr3:uid="{44CC433A-2155-4670-88FE-D36C84E5FDD9}" name="Spalte2"/>
    <tableColumn id="3" xr3:uid="{3193D97D-F424-47E1-96C9-ABEF93709E69}" name="Spalte3"/>
    <tableColumn id="4" xr3:uid="{5502378B-B4C2-45BA-BC4E-748BF9696602}" name="Spalte4"/>
    <tableColumn id="5" xr3:uid="{0C519273-686E-4BA2-99FF-9A116975E5A9}" name="Spalte5"/>
    <tableColumn id="6" xr3:uid="{3122684D-7F2E-405A-88A5-83FA8FFF5EAD}" name="Spalte6"/>
    <tableColumn id="7" xr3:uid="{742150EB-23B7-4528-B479-75374EA6E616}" name="Spalte7"/>
    <tableColumn id="8" xr3:uid="{A146FDF4-B290-41EE-9306-639440622B69}" name="Spalte8"/>
    <tableColumn id="9" xr3:uid="{A706109B-EC7F-4AC8-B7F5-4404C02A7079}" name="Spalte9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EFB5843-F717-46AA-B673-B4D3613B1668}" name="Tabelle7" displayName="Tabelle7" ref="A55:I59" totalsRowShown="0">
  <autoFilter ref="A55:I59" xr:uid="{4EFB5843-F717-46AA-B673-B4D3613B1668}"/>
  <tableColumns count="9">
    <tableColumn id="1" xr3:uid="{5CB549D5-1D3A-4DE9-9E09-DB69D608D368}" name="Spalte1"/>
    <tableColumn id="2" xr3:uid="{E8D37186-C873-47EC-8A6C-623B38AB30FF}" name="Spalte2"/>
    <tableColumn id="3" xr3:uid="{C6904C6A-68CE-4737-9FAA-578626E726B5}" name="Spalte3"/>
    <tableColumn id="4" xr3:uid="{5D25A47F-4E05-4180-A157-4E6EF7610420}" name="Spalte4"/>
    <tableColumn id="5" xr3:uid="{D0E35094-1559-4F4B-9063-C13A7EF5C2B8}" name="Spalte5"/>
    <tableColumn id="6" xr3:uid="{7A1E5D32-F2CA-4125-83D1-EFCD6D756D80}" name="Spalte6"/>
    <tableColumn id="7" xr3:uid="{03735F68-A8CD-4758-A960-E0C95F082CD2}" name="Spalte7"/>
    <tableColumn id="8" xr3:uid="{F8AAFEB8-CA06-4812-BC03-00192C208695}" name="Spalte8"/>
    <tableColumn id="9" xr3:uid="{7B0E9C32-A128-4633-8A93-5E6514B720B4}" name="Spalte9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C8EED-A44E-4CD4-B62C-D3D99B0382BA}">
  <dimension ref="A1:Z59"/>
  <sheetViews>
    <sheetView tabSelected="1" zoomScale="70" zoomScaleNormal="175" workbookViewId="0">
      <selection activeCell="Q61" sqref="Q61"/>
    </sheetView>
  </sheetViews>
  <sheetFormatPr baseColWidth="10" defaultRowHeight="14.5" x14ac:dyDescent="0.35"/>
  <cols>
    <col min="11" max="11" width="18.08984375" customWidth="1"/>
  </cols>
  <sheetData>
    <row r="1" spans="1:26" x14ac:dyDescent="0.35">
      <c r="A1" t="s">
        <v>0</v>
      </c>
    </row>
    <row r="3" spans="1:26" x14ac:dyDescent="0.35">
      <c r="A3" t="s">
        <v>3</v>
      </c>
    </row>
    <row r="4" spans="1:26" x14ac:dyDescent="0.3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N4">
        <v>0</v>
      </c>
      <c r="O4">
        <v>0</v>
      </c>
    </row>
    <row r="5" spans="1:26" x14ac:dyDescent="0.35">
      <c r="A5" t="s">
        <v>1</v>
      </c>
      <c r="B5">
        <v>0</v>
      </c>
      <c r="C5">
        <v>0.2</v>
      </c>
      <c r="D5">
        <v>0.4</v>
      </c>
      <c r="E5">
        <v>0.6</v>
      </c>
      <c r="F5">
        <v>0.8</v>
      </c>
      <c r="G5">
        <v>1</v>
      </c>
      <c r="H5">
        <v>1.2</v>
      </c>
      <c r="I5">
        <v>1.4</v>
      </c>
      <c r="J5">
        <v>1.6</v>
      </c>
      <c r="K5">
        <v>1.8</v>
      </c>
      <c r="N5">
        <v>0.2</v>
      </c>
      <c r="O5">
        <f>C6*10^-3</f>
        <v>2.249E-2</v>
      </c>
      <c r="X5">
        <v>0</v>
      </c>
      <c r="Y5">
        <v>0</v>
      </c>
      <c r="Z5">
        <f t="shared" ref="Z5:Z14" si="0">Y5*10^-3</f>
        <v>0</v>
      </c>
    </row>
    <row r="6" spans="1:26" x14ac:dyDescent="0.35">
      <c r="A6" t="s">
        <v>2</v>
      </c>
      <c r="B6">
        <v>0</v>
      </c>
      <c r="C6">
        <v>22.49</v>
      </c>
      <c r="D6">
        <v>44.4</v>
      </c>
      <c r="E6">
        <v>67.7</v>
      </c>
      <c r="F6">
        <v>90</v>
      </c>
      <c r="G6">
        <v>112</v>
      </c>
      <c r="H6">
        <v>135.1</v>
      </c>
      <c r="I6">
        <v>157.1</v>
      </c>
      <c r="J6">
        <v>179.5</v>
      </c>
      <c r="K6">
        <v>202.1</v>
      </c>
      <c r="N6">
        <v>0.4</v>
      </c>
      <c r="O6">
        <f>Tabelle1[[#This Row],[Spalte4]]*10^-3</f>
        <v>4.4400000000000002E-2</v>
      </c>
      <c r="X6">
        <v>0.2</v>
      </c>
      <c r="Y6">
        <f>C11</f>
        <v>18.29</v>
      </c>
      <c r="Z6">
        <f t="shared" si="0"/>
        <v>1.8290000000000001E-2</v>
      </c>
    </row>
    <row r="7" spans="1:26" x14ac:dyDescent="0.35">
      <c r="N7">
        <v>0.6</v>
      </c>
      <c r="O7">
        <f>E6*10^-3</f>
        <v>6.770000000000001E-2</v>
      </c>
      <c r="X7">
        <v>0.4</v>
      </c>
      <c r="Y7">
        <v>36.43</v>
      </c>
      <c r="Z7">
        <f t="shared" si="0"/>
        <v>3.6429999999999997E-2</v>
      </c>
    </row>
    <row r="8" spans="1:26" x14ac:dyDescent="0.35">
      <c r="A8" t="s">
        <v>4</v>
      </c>
      <c r="N8">
        <v>0.8</v>
      </c>
      <c r="O8">
        <f>F6*10^-3</f>
        <v>0.09</v>
      </c>
      <c r="X8">
        <v>0.6</v>
      </c>
      <c r="Y8">
        <v>54.7</v>
      </c>
      <c r="Z8">
        <f t="shared" si="0"/>
        <v>5.4700000000000006E-2</v>
      </c>
    </row>
    <row r="9" spans="1:26" x14ac:dyDescent="0.35">
      <c r="A9" t="s">
        <v>15</v>
      </c>
      <c r="B9" t="s">
        <v>16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N9">
        <v>1</v>
      </c>
      <c r="O9">
        <f>G6*10^-3</f>
        <v>0.112</v>
      </c>
      <c r="X9">
        <v>0.8</v>
      </c>
      <c r="Y9">
        <v>73.400000000000006</v>
      </c>
      <c r="Z9">
        <f t="shared" si="0"/>
        <v>7.3400000000000007E-2</v>
      </c>
    </row>
    <row r="10" spans="1:26" x14ac:dyDescent="0.35">
      <c r="A10" t="s">
        <v>1</v>
      </c>
      <c r="B10">
        <v>0</v>
      </c>
      <c r="C10">
        <v>0.2</v>
      </c>
      <c r="D10">
        <v>0.4</v>
      </c>
      <c r="E10">
        <v>0.6</v>
      </c>
      <c r="F10">
        <v>0.8</v>
      </c>
      <c r="G10">
        <v>1</v>
      </c>
      <c r="H10">
        <v>1.2</v>
      </c>
      <c r="I10">
        <v>1.4</v>
      </c>
      <c r="J10">
        <v>1.6</v>
      </c>
      <c r="K10">
        <v>1.8</v>
      </c>
      <c r="N10">
        <v>1.2</v>
      </c>
      <c r="O10">
        <f>H6*10^-3</f>
        <v>0.1351</v>
      </c>
      <c r="X10">
        <v>1</v>
      </c>
      <c r="Y10">
        <v>92.2</v>
      </c>
      <c r="Z10">
        <f t="shared" si="0"/>
        <v>9.2200000000000004E-2</v>
      </c>
    </row>
    <row r="11" spans="1:26" x14ac:dyDescent="0.35">
      <c r="A11" t="s">
        <v>5</v>
      </c>
      <c r="B11">
        <v>0</v>
      </c>
      <c r="C11">
        <v>18.29</v>
      </c>
      <c r="D11">
        <v>36.43</v>
      </c>
      <c r="E11">
        <v>54.7</v>
      </c>
      <c r="F11">
        <v>73.400000000000006</v>
      </c>
      <c r="G11">
        <v>92.2</v>
      </c>
      <c r="H11">
        <v>109.8</v>
      </c>
      <c r="I11">
        <v>128.30000000000001</v>
      </c>
      <c r="J11">
        <v>145.9</v>
      </c>
      <c r="K11">
        <v>164.7</v>
      </c>
      <c r="N11">
        <v>1.4</v>
      </c>
      <c r="O11">
        <f>I6*10^-3</f>
        <v>0.15709999999999999</v>
      </c>
      <c r="X11">
        <v>1.2</v>
      </c>
      <c r="Y11">
        <v>109.8</v>
      </c>
      <c r="Z11">
        <f t="shared" si="0"/>
        <v>0.10979999999999999</v>
      </c>
    </row>
    <row r="12" spans="1:26" x14ac:dyDescent="0.35">
      <c r="N12">
        <v>1.6</v>
      </c>
      <c r="O12">
        <f>J6*10^-3</f>
        <v>0.17949999999999999</v>
      </c>
      <c r="X12">
        <v>1.4</v>
      </c>
      <c r="Y12">
        <v>128.30000000000001</v>
      </c>
      <c r="Z12">
        <f t="shared" si="0"/>
        <v>0.12830000000000003</v>
      </c>
    </row>
    <row r="13" spans="1:26" x14ac:dyDescent="0.35">
      <c r="N13">
        <v>1.8</v>
      </c>
      <c r="O13">
        <f>K6*10^-3</f>
        <v>0.2021</v>
      </c>
      <c r="X13">
        <v>1.6</v>
      </c>
      <c r="Y13">
        <v>145.9</v>
      </c>
      <c r="Z13">
        <f t="shared" si="0"/>
        <v>0.1459</v>
      </c>
    </row>
    <row r="14" spans="1:26" x14ac:dyDescent="0.35">
      <c r="A14" t="s">
        <v>6</v>
      </c>
      <c r="X14">
        <v>1.8</v>
      </c>
      <c r="Y14">
        <v>164.7</v>
      </c>
      <c r="Z14">
        <f t="shared" si="0"/>
        <v>0.16469999999999999</v>
      </c>
    </row>
    <row r="15" spans="1:26" x14ac:dyDescent="0.35">
      <c r="A15" t="s">
        <v>15</v>
      </c>
      <c r="B15" t="s">
        <v>16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</row>
    <row r="16" spans="1:26" x14ac:dyDescent="0.35">
      <c r="A16" t="s">
        <v>7</v>
      </c>
      <c r="B16">
        <v>0.1</v>
      </c>
      <c r="C16">
        <v>0.2</v>
      </c>
      <c r="D16">
        <v>0.3</v>
      </c>
      <c r="E16">
        <v>0.4</v>
      </c>
      <c r="F16">
        <v>0.5</v>
      </c>
      <c r="G16">
        <v>0.6</v>
      </c>
      <c r="H16">
        <v>0.7</v>
      </c>
      <c r="I16">
        <v>0.8</v>
      </c>
      <c r="J16">
        <v>0.9</v>
      </c>
      <c r="K16">
        <v>1</v>
      </c>
    </row>
    <row r="17" spans="1:15" x14ac:dyDescent="0.35">
      <c r="A17" t="s">
        <v>1</v>
      </c>
      <c r="B17">
        <v>0.18</v>
      </c>
      <c r="C17">
        <v>0.36</v>
      </c>
      <c r="D17">
        <v>0.3</v>
      </c>
      <c r="E17">
        <v>0.4</v>
      </c>
      <c r="F17">
        <v>0.5</v>
      </c>
      <c r="G17">
        <v>0.6</v>
      </c>
      <c r="H17">
        <v>1.26</v>
      </c>
      <c r="I17">
        <v>0.8</v>
      </c>
      <c r="J17">
        <v>0.9</v>
      </c>
      <c r="K17">
        <v>1</v>
      </c>
    </row>
    <row r="19" spans="1:15" x14ac:dyDescent="0.35">
      <c r="N19">
        <v>0.1</v>
      </c>
      <c r="O19">
        <v>0.18</v>
      </c>
    </row>
    <row r="20" spans="1:15" x14ac:dyDescent="0.35">
      <c r="N20">
        <v>0.2</v>
      </c>
      <c r="O20">
        <v>0.36</v>
      </c>
    </row>
    <row r="21" spans="1:15" x14ac:dyDescent="0.35">
      <c r="N21">
        <v>0.3</v>
      </c>
      <c r="O21">
        <v>0.54</v>
      </c>
    </row>
    <row r="22" spans="1:15" x14ac:dyDescent="0.35">
      <c r="N22">
        <v>0.4</v>
      </c>
      <c r="O22">
        <v>0.72</v>
      </c>
    </row>
    <row r="23" spans="1:15" x14ac:dyDescent="0.35">
      <c r="N23">
        <v>0.5</v>
      </c>
      <c r="O23">
        <v>0.9</v>
      </c>
    </row>
    <row r="24" spans="1:15" x14ac:dyDescent="0.35">
      <c r="N24">
        <v>0.6</v>
      </c>
      <c r="O24">
        <v>1.08</v>
      </c>
    </row>
    <row r="25" spans="1:15" x14ac:dyDescent="0.35">
      <c r="N25">
        <v>0.7</v>
      </c>
      <c r="O25">
        <v>1.26</v>
      </c>
    </row>
    <row r="26" spans="1:15" x14ac:dyDescent="0.35">
      <c r="N26">
        <v>0.8</v>
      </c>
      <c r="O26">
        <v>1.44</v>
      </c>
    </row>
    <row r="27" spans="1:15" x14ac:dyDescent="0.35">
      <c r="N27">
        <v>0.9</v>
      </c>
      <c r="O27">
        <v>1.62</v>
      </c>
    </row>
    <row r="28" spans="1:15" x14ac:dyDescent="0.35">
      <c r="N28">
        <v>1</v>
      </c>
      <c r="O28">
        <v>1.8</v>
      </c>
    </row>
    <row r="34" spans="1:12" x14ac:dyDescent="0.35">
      <c r="A34" t="s">
        <v>8</v>
      </c>
    </row>
    <row r="36" spans="1:12" x14ac:dyDescent="0.35">
      <c r="A36" t="s">
        <v>27</v>
      </c>
    </row>
    <row r="37" spans="1:12" x14ac:dyDescent="0.35">
      <c r="A37" t="s">
        <v>15</v>
      </c>
      <c r="B37" t="s">
        <v>16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K37" t="s">
        <v>29</v>
      </c>
      <c r="L37">
        <f>AVERAGE(B41:I41)</f>
        <v>49.114693805924638</v>
      </c>
    </row>
    <row r="38" spans="1:12" x14ac:dyDescent="0.35">
      <c r="A38" t="s">
        <v>9</v>
      </c>
      <c r="B38">
        <v>30</v>
      </c>
      <c r="C38">
        <v>40</v>
      </c>
      <c r="D38">
        <v>50</v>
      </c>
      <c r="E38">
        <v>60</v>
      </c>
      <c r="F38">
        <v>70</v>
      </c>
      <c r="G38">
        <v>80</v>
      </c>
      <c r="H38">
        <v>90</v>
      </c>
      <c r="I38">
        <v>100</v>
      </c>
      <c r="K38" t="s">
        <v>30</v>
      </c>
      <c r="L38">
        <f>_xlfn.STDEV.S(B41:I41)</f>
        <v>0.33011830942109532</v>
      </c>
    </row>
    <row r="39" spans="1:12" x14ac:dyDescent="0.35">
      <c r="A39" t="s">
        <v>10</v>
      </c>
      <c r="B39">
        <v>62</v>
      </c>
      <c r="C39">
        <v>55</v>
      </c>
      <c r="D39">
        <v>49.8</v>
      </c>
      <c r="E39">
        <v>45</v>
      </c>
      <c r="F39">
        <v>41.5</v>
      </c>
      <c r="G39">
        <v>38</v>
      </c>
      <c r="H39">
        <v>35.200000000000003</v>
      </c>
      <c r="I39">
        <v>32.799999999999997</v>
      </c>
      <c r="K39" t="s">
        <v>31</v>
      </c>
      <c r="L39">
        <f>2*L38/SQRT(8)</f>
        <v>0.23342889518549542</v>
      </c>
    </row>
    <row r="40" spans="1:12" x14ac:dyDescent="0.35">
      <c r="A40" t="s">
        <v>11</v>
      </c>
      <c r="B40">
        <v>38</v>
      </c>
      <c r="C40">
        <v>45</v>
      </c>
      <c r="D40">
        <f>100-D39</f>
        <v>50.2</v>
      </c>
      <c r="E40">
        <f t="shared" ref="E40:I40" si="1">100-E39</f>
        <v>55</v>
      </c>
      <c r="F40">
        <f t="shared" si="1"/>
        <v>58.5</v>
      </c>
      <c r="G40">
        <f t="shared" si="1"/>
        <v>62</v>
      </c>
      <c r="H40">
        <f t="shared" si="1"/>
        <v>64.8</v>
      </c>
      <c r="I40">
        <f t="shared" si="1"/>
        <v>67.2</v>
      </c>
      <c r="K40" t="s">
        <v>38</v>
      </c>
      <c r="L40">
        <f>L39/L37*100</f>
        <v>0.47527303358111783</v>
      </c>
    </row>
    <row r="41" spans="1:12" x14ac:dyDescent="0.35">
      <c r="A41" t="s">
        <v>28</v>
      </c>
      <c r="B41">
        <f>(B39/B40)*B38</f>
        <v>48.94736842105263</v>
      </c>
      <c r="C41">
        <f t="shared" ref="C41:I41" si="2">(C39/C40)*C38</f>
        <v>48.888888888888893</v>
      </c>
      <c r="D41">
        <f t="shared" si="2"/>
        <v>49.601593625498005</v>
      </c>
      <c r="E41">
        <f t="shared" si="2"/>
        <v>49.090909090909093</v>
      </c>
      <c r="F41">
        <f t="shared" si="2"/>
        <v>49.658119658119659</v>
      </c>
      <c r="G41">
        <f t="shared" si="2"/>
        <v>49.032258064516128</v>
      </c>
      <c r="H41">
        <f t="shared" si="2"/>
        <v>48.888888888888893</v>
      </c>
      <c r="I41">
        <f t="shared" si="2"/>
        <v>48.809523809523803</v>
      </c>
    </row>
    <row r="42" spans="1:12" x14ac:dyDescent="0.35">
      <c r="A42" t="s">
        <v>26</v>
      </c>
    </row>
    <row r="43" spans="1:12" x14ac:dyDescent="0.35">
      <c r="A43" t="s">
        <v>15</v>
      </c>
      <c r="B43" t="s">
        <v>16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K43" t="s">
        <v>32</v>
      </c>
      <c r="L43">
        <f>AVERAGE(B47:I47)</f>
        <v>80.486157819692565</v>
      </c>
    </row>
    <row r="44" spans="1:12" x14ac:dyDescent="0.35">
      <c r="A44" t="s">
        <v>12</v>
      </c>
      <c r="B44">
        <v>30</v>
      </c>
      <c r="C44">
        <v>40</v>
      </c>
      <c r="D44">
        <v>50</v>
      </c>
      <c r="E44">
        <v>60</v>
      </c>
      <c r="F44">
        <v>70</v>
      </c>
      <c r="G44">
        <v>80</v>
      </c>
      <c r="H44">
        <v>90</v>
      </c>
      <c r="I44">
        <v>100</v>
      </c>
      <c r="K44" t="s">
        <v>30</v>
      </c>
      <c r="L44">
        <f>_xlfn.STDEV.S(B47:I47)</f>
        <v>0.43641184442903547</v>
      </c>
    </row>
    <row r="45" spans="1:12" x14ac:dyDescent="0.35">
      <c r="A45" t="s">
        <v>10</v>
      </c>
      <c r="B45">
        <v>73</v>
      </c>
      <c r="C45">
        <v>67</v>
      </c>
      <c r="D45">
        <v>61.6</v>
      </c>
      <c r="E45">
        <v>57.2</v>
      </c>
      <c r="F45">
        <v>53.5</v>
      </c>
      <c r="G45">
        <v>50.1</v>
      </c>
      <c r="H45">
        <v>47.1</v>
      </c>
      <c r="I45">
        <v>44.5</v>
      </c>
      <c r="K45" t="s">
        <v>31</v>
      </c>
      <c r="L45">
        <f>2*L44/SQRT(8)</f>
        <v>0.30858977458589959</v>
      </c>
    </row>
    <row r="46" spans="1:12" x14ac:dyDescent="0.35">
      <c r="A46" t="s">
        <v>11</v>
      </c>
      <c r="B46">
        <f>100-B45</f>
        <v>27</v>
      </c>
      <c r="C46">
        <f t="shared" ref="C46:I46" si="3">100-C45</f>
        <v>33</v>
      </c>
      <c r="D46">
        <f t="shared" si="3"/>
        <v>38.4</v>
      </c>
      <c r="E46">
        <f t="shared" si="3"/>
        <v>42.8</v>
      </c>
      <c r="F46">
        <f t="shared" si="3"/>
        <v>46.5</v>
      </c>
      <c r="G46">
        <f t="shared" si="3"/>
        <v>49.9</v>
      </c>
      <c r="H46">
        <f t="shared" si="3"/>
        <v>52.9</v>
      </c>
      <c r="I46">
        <f t="shared" si="3"/>
        <v>55.5</v>
      </c>
      <c r="K46" t="s">
        <v>38</v>
      </c>
      <c r="L46">
        <f>L45/L43*100</f>
        <v>0.38340726274598846</v>
      </c>
    </row>
    <row r="47" spans="1:12" x14ac:dyDescent="0.35">
      <c r="A47" t="s">
        <v>28</v>
      </c>
      <c r="B47">
        <f>(B45/B46)*B44</f>
        <v>81.111111111111114</v>
      </c>
      <c r="C47">
        <f t="shared" ref="C47:I47" si="4">(C45/C46)*C44</f>
        <v>81.212121212121218</v>
      </c>
      <c r="D47">
        <f t="shared" si="4"/>
        <v>80.208333333333343</v>
      </c>
      <c r="E47">
        <f t="shared" si="4"/>
        <v>80.186915887850489</v>
      </c>
      <c r="F47">
        <f t="shared" si="4"/>
        <v>80.537634408602159</v>
      </c>
      <c r="G47">
        <f t="shared" si="4"/>
        <v>80.320641282565134</v>
      </c>
      <c r="H47">
        <f t="shared" si="4"/>
        <v>80.132325141776946</v>
      </c>
      <c r="I47">
        <f t="shared" si="4"/>
        <v>80.180180180180187</v>
      </c>
    </row>
    <row r="48" spans="1:12" x14ac:dyDescent="0.35">
      <c r="A48" t="s">
        <v>13</v>
      </c>
    </row>
    <row r="49" spans="1:18" x14ac:dyDescent="0.35">
      <c r="A49" t="s">
        <v>15</v>
      </c>
      <c r="B49" t="s">
        <v>16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K49" t="s">
        <v>33</v>
      </c>
      <c r="L49">
        <f>AVERAGE(B53:I53)</f>
        <v>32.491280769516088</v>
      </c>
      <c r="N49" t="s">
        <v>35</v>
      </c>
      <c r="O49">
        <f>L37*L43/(L37+L43)</f>
        <v>30.50175170413894</v>
      </c>
      <c r="Q49" t="s">
        <v>39</v>
      </c>
      <c r="R49">
        <f>(L49-O49)/L49*100</f>
        <v>6.1232706691075123</v>
      </c>
    </row>
    <row r="50" spans="1:18" x14ac:dyDescent="0.35">
      <c r="A50" t="s">
        <v>12</v>
      </c>
      <c r="B50">
        <v>30</v>
      </c>
      <c r="C50">
        <v>40</v>
      </c>
      <c r="D50">
        <v>50</v>
      </c>
      <c r="E50">
        <v>60</v>
      </c>
      <c r="F50">
        <v>70</v>
      </c>
      <c r="G50">
        <v>80</v>
      </c>
      <c r="H50">
        <v>90</v>
      </c>
      <c r="I50">
        <v>100</v>
      </c>
      <c r="K50" t="s">
        <v>30</v>
      </c>
      <c r="L50">
        <f>_xlfn.STDEV.S(B53:I53)</f>
        <v>0.17895646862555858</v>
      </c>
      <c r="N50" t="s">
        <v>37</v>
      </c>
      <c r="O50">
        <f>SQRT((L43^2*L39/(L43+L37)^2)^2+(L37^2*L45/(L43+L37)^2)^2)</f>
        <v>0.10034610651195357</v>
      </c>
    </row>
    <row r="51" spans="1:18" x14ac:dyDescent="0.35">
      <c r="A51" t="s">
        <v>10</v>
      </c>
      <c r="B51">
        <v>52.1</v>
      </c>
      <c r="C51">
        <v>44.8</v>
      </c>
      <c r="D51">
        <v>39.5</v>
      </c>
      <c r="E51">
        <v>35.200000000000003</v>
      </c>
      <c r="F51">
        <v>31.5</v>
      </c>
      <c r="G51">
        <v>29</v>
      </c>
      <c r="H51">
        <v>26.4</v>
      </c>
      <c r="I51">
        <v>24.5</v>
      </c>
      <c r="K51" t="s">
        <v>31</v>
      </c>
      <c r="L51">
        <f>2*L50/SQRT(8)</f>
        <v>0.1265413325023301</v>
      </c>
      <c r="N51" t="s">
        <v>38</v>
      </c>
      <c r="O51">
        <f>O50/O49*100</f>
        <v>0.32898473335332107</v>
      </c>
    </row>
    <row r="52" spans="1:18" x14ac:dyDescent="0.35">
      <c r="A52" t="s">
        <v>11</v>
      </c>
      <c r="B52">
        <f>100-B51</f>
        <v>47.9</v>
      </c>
      <c r="C52">
        <f t="shared" ref="C52:I52" si="5">100-C51</f>
        <v>55.2</v>
      </c>
      <c r="D52">
        <f t="shared" si="5"/>
        <v>60.5</v>
      </c>
      <c r="E52">
        <f t="shared" si="5"/>
        <v>64.8</v>
      </c>
      <c r="F52">
        <f t="shared" si="5"/>
        <v>68.5</v>
      </c>
      <c r="G52">
        <f t="shared" si="5"/>
        <v>71</v>
      </c>
      <c r="H52">
        <f t="shared" si="5"/>
        <v>73.599999999999994</v>
      </c>
      <c r="I52">
        <f t="shared" si="5"/>
        <v>75.5</v>
      </c>
      <c r="K52" t="s">
        <v>38</v>
      </c>
      <c r="L52">
        <f>L45/L43*100</f>
        <v>0.38340726274598846</v>
      </c>
    </row>
    <row r="53" spans="1:18" x14ac:dyDescent="0.35">
      <c r="A53" t="s">
        <v>28</v>
      </c>
      <c r="B53">
        <f>(B51/B52)*B50</f>
        <v>32.630480167014611</v>
      </c>
      <c r="C53">
        <f t="shared" ref="C53:I53" si="6">(C51/C52)*C50</f>
        <v>32.463768115942024</v>
      </c>
      <c r="D53">
        <f t="shared" si="6"/>
        <v>32.644628099173559</v>
      </c>
      <c r="E53">
        <f t="shared" si="6"/>
        <v>32.592592592592595</v>
      </c>
      <c r="F53">
        <f t="shared" si="6"/>
        <v>32.189781021897808</v>
      </c>
      <c r="G53">
        <f t="shared" si="6"/>
        <v>32.676056338028168</v>
      </c>
      <c r="H53">
        <f t="shared" si="6"/>
        <v>32.282608695652172</v>
      </c>
      <c r="I53">
        <f t="shared" si="6"/>
        <v>32.450331125827816</v>
      </c>
    </row>
    <row r="54" spans="1:18" x14ac:dyDescent="0.35">
      <c r="A54" t="s">
        <v>14</v>
      </c>
    </row>
    <row r="55" spans="1:18" x14ac:dyDescent="0.35">
      <c r="A55" t="s">
        <v>15</v>
      </c>
      <c r="B55" t="s">
        <v>16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K55" t="s">
        <v>34</v>
      </c>
      <c r="L55">
        <f>AVERAGE(B59:I59)</f>
        <v>136.59488197132634</v>
      </c>
      <c r="N55" t="s">
        <v>35</v>
      </c>
      <c r="O55">
        <f>L37+L43</f>
        <v>129.6008516256172</v>
      </c>
      <c r="Q55" t="s">
        <v>39</v>
      </c>
      <c r="R55">
        <f>(L55-O55)/L55*100</f>
        <v>5.120272622789277</v>
      </c>
    </row>
    <row r="56" spans="1:18" x14ac:dyDescent="0.35">
      <c r="A56" t="s">
        <v>12</v>
      </c>
      <c r="B56">
        <v>30</v>
      </c>
      <c r="C56">
        <v>40</v>
      </c>
      <c r="D56">
        <v>50</v>
      </c>
      <c r="E56">
        <v>60</v>
      </c>
      <c r="F56">
        <v>70</v>
      </c>
      <c r="G56">
        <v>80</v>
      </c>
      <c r="H56">
        <v>90</v>
      </c>
      <c r="I56">
        <v>100</v>
      </c>
      <c r="K56" t="s">
        <v>30</v>
      </c>
      <c r="L56">
        <f>_xlfn.STDEV.S(B59:I59)</f>
        <v>0.23297339283335969</v>
      </c>
      <c r="N56" t="s">
        <v>36</v>
      </c>
      <c r="O56">
        <f>SQRT(L39^2+L45^2)</f>
        <v>0.38693242056785226</v>
      </c>
    </row>
    <row r="57" spans="1:18" x14ac:dyDescent="0.35">
      <c r="A57" t="s">
        <v>10</v>
      </c>
      <c r="B57">
        <v>82</v>
      </c>
      <c r="C57">
        <v>77.400000000000006</v>
      </c>
      <c r="D57">
        <v>73.2</v>
      </c>
      <c r="E57">
        <v>69.5</v>
      </c>
      <c r="F57">
        <v>66.099999999999994</v>
      </c>
      <c r="G57">
        <v>63</v>
      </c>
      <c r="H57">
        <v>60.3</v>
      </c>
      <c r="I57">
        <v>57.7</v>
      </c>
      <c r="K57" t="s">
        <v>31</v>
      </c>
      <c r="L57">
        <f>2*L56/SQRT(8)</f>
        <v>0.16473706590850604</v>
      </c>
      <c r="N57" t="s">
        <v>38</v>
      </c>
      <c r="O57">
        <f>O56/O55*100</f>
        <v>0.29855700461413504</v>
      </c>
    </row>
    <row r="58" spans="1:18" x14ac:dyDescent="0.35">
      <c r="A58" t="s">
        <v>11</v>
      </c>
      <c r="B58">
        <f>100-B57</f>
        <v>18</v>
      </c>
      <c r="C58">
        <f t="shared" ref="C58:I58" si="7">100-C57</f>
        <v>22.599999999999994</v>
      </c>
      <c r="D58">
        <f t="shared" si="7"/>
        <v>26.799999999999997</v>
      </c>
      <c r="E58">
        <f t="shared" si="7"/>
        <v>30.5</v>
      </c>
      <c r="F58">
        <f t="shared" si="7"/>
        <v>33.900000000000006</v>
      </c>
      <c r="G58">
        <f t="shared" si="7"/>
        <v>37</v>
      </c>
      <c r="H58">
        <f t="shared" si="7"/>
        <v>39.700000000000003</v>
      </c>
      <c r="I58">
        <f t="shared" si="7"/>
        <v>42.3</v>
      </c>
      <c r="K58" t="s">
        <v>38</v>
      </c>
      <c r="L58">
        <f>L57/L55*100</f>
        <v>0.12060266353397284</v>
      </c>
    </row>
    <row r="59" spans="1:18" x14ac:dyDescent="0.35">
      <c r="A59" t="s">
        <v>28</v>
      </c>
      <c r="B59">
        <f>(B57/B58)*B56</f>
        <v>136.66666666666666</v>
      </c>
      <c r="C59">
        <f t="shared" ref="C59:I59" si="8">(C57/C58)*C56</f>
        <v>136.99115044247793</v>
      </c>
      <c r="D59">
        <f t="shared" si="8"/>
        <v>136.56716417910451</v>
      </c>
      <c r="E59">
        <f t="shared" si="8"/>
        <v>136.72131147540983</v>
      </c>
      <c r="F59">
        <f t="shared" si="8"/>
        <v>136.48967551622414</v>
      </c>
      <c r="G59">
        <f t="shared" si="8"/>
        <v>136.2162162162162</v>
      </c>
      <c r="H59">
        <f t="shared" si="8"/>
        <v>136.70025188916875</v>
      </c>
      <c r="I59">
        <f t="shared" si="8"/>
        <v>136.40661938534279</v>
      </c>
    </row>
  </sheetData>
  <pageMargins left="0.7" right="0.7" top="0.78740157499999996" bottom="0.78740157499999996" header="0.3" footer="0.3"/>
  <pageSetup paperSize="9" orientation="portrait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33449E1ADA8C74197BDB1B1E2821C75" ma:contentTypeVersion="2" ma:contentTypeDescription="Create a new document." ma:contentTypeScope="" ma:versionID="39dbc09e940f10624d090229d8c9910c">
  <xsd:schema xmlns:xsd="http://www.w3.org/2001/XMLSchema" xmlns:xs="http://www.w3.org/2001/XMLSchema" xmlns:p="http://schemas.microsoft.com/office/2006/metadata/properties" xmlns:ns3="91373b8c-e19c-480e-a905-948aba9ac72d" targetNamespace="http://schemas.microsoft.com/office/2006/metadata/properties" ma:root="true" ma:fieldsID="d43bdfc9718538336d42daacaac6f42e" ns3:_="">
    <xsd:import namespace="91373b8c-e19c-480e-a905-948aba9ac72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373b8c-e19c-480e-a905-948aba9ac7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D140801-DD4A-48EE-9E43-B9E37F798E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373b8c-e19c-480e-a905-948aba9ac7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D3F08C-FDF6-4898-ADA6-8A1034AE95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6B1708-52CE-4E09-8D17-ED30B4E9717A}">
  <ds:schemaRefs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91373b8c-e19c-480e-a905-948aba9ac72d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</dc:creator>
  <cp:lastModifiedBy>Elise</cp:lastModifiedBy>
  <dcterms:created xsi:type="dcterms:W3CDTF">2022-11-17T09:56:47Z</dcterms:created>
  <dcterms:modified xsi:type="dcterms:W3CDTF">2023-01-18T11:49:12Z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0x010100E33449E1ADA8C74197BDB1B1E2821C75</vt:lpwstr>
  </property>
</Properties>
</file>