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80" windowWidth="17715" windowHeight="13290"/>
  </bookViews>
  <sheets>
    <sheet name="Tabelle1" sheetId="1" r:id="rId1"/>
    <sheet name="Tabelle2" sheetId="2" r:id="rId2"/>
    <sheet name="Tabelle3" sheetId="3" r:id="rId3"/>
  </sheets>
  <calcPr calcId="145621"/>
</workbook>
</file>

<file path=xl/calcChain.xml><?xml version="1.0" encoding="utf-8"?>
<calcChain xmlns="http://schemas.openxmlformats.org/spreadsheetml/2006/main">
  <c r="B36" i="1" l="1"/>
  <c r="K37" i="1"/>
  <c r="K38" i="1"/>
  <c r="K39" i="1" s="1"/>
  <c r="H39" i="1"/>
  <c r="E39" i="1"/>
  <c r="B39" i="1"/>
  <c r="H38" i="1"/>
  <c r="E38" i="1"/>
  <c r="B38" i="1"/>
  <c r="K35" i="1"/>
  <c r="H35" i="1"/>
  <c r="E35" i="1"/>
  <c r="K36" i="1"/>
  <c r="H36" i="1"/>
  <c r="E36" i="1"/>
  <c r="B35" i="1"/>
  <c r="H37" i="1"/>
  <c r="E37" i="1"/>
  <c r="B37" i="1"/>
  <c r="D25" i="1"/>
  <c r="D26" i="1"/>
  <c r="D27" i="1"/>
  <c r="D24" i="1"/>
  <c r="D19" i="1"/>
  <c r="D20" i="1"/>
  <c r="D21" i="1"/>
  <c r="D18" i="1"/>
  <c r="D13" i="1"/>
  <c r="D14" i="1"/>
  <c r="D15" i="1"/>
  <c r="D12" i="1"/>
  <c r="F8" i="1"/>
  <c r="F9" i="1"/>
  <c r="F6" i="1"/>
  <c r="F7" i="1"/>
  <c r="E7" i="1"/>
  <c r="E8" i="1"/>
  <c r="E9" i="1"/>
  <c r="E6" i="1"/>
  <c r="B27" i="1" l="1"/>
  <c r="B26" i="1"/>
  <c r="B25" i="1"/>
  <c r="B21" i="1"/>
  <c r="B20" i="1"/>
  <c r="B19" i="1"/>
  <c r="B15" i="1"/>
  <c r="B14" i="1"/>
  <c r="B13" i="1"/>
  <c r="B9" i="1"/>
  <c r="B8" i="1"/>
  <c r="B7" i="1"/>
</calcChain>
</file>

<file path=xl/sharedStrings.xml><?xml version="1.0" encoding="utf-8"?>
<sst xmlns="http://schemas.openxmlformats.org/spreadsheetml/2006/main" count="69" uniqueCount="33">
  <si>
    <t>ANT</t>
  </si>
  <si>
    <t>POST</t>
  </si>
  <si>
    <t>Region</t>
  </si>
  <si>
    <t>Zeit p.i. [h]</t>
  </si>
  <si>
    <t>GK</t>
  </si>
  <si>
    <t>geom. Mittel</t>
  </si>
  <si>
    <t>Leber</t>
  </si>
  <si>
    <t>Niere</t>
  </si>
  <si>
    <t>Tumor</t>
  </si>
  <si>
    <t>FIA</t>
  </si>
  <si>
    <t>S-Wert(Ref)</t>
  </si>
  <si>
    <t>Masse (Ref)</t>
  </si>
  <si>
    <t>Masse (real)</t>
  </si>
  <si>
    <t>S-Wert (real)</t>
  </si>
  <si>
    <t>mGy/(MBq*s)</t>
  </si>
  <si>
    <t>Residenzzeit</t>
  </si>
  <si>
    <t>s</t>
  </si>
  <si>
    <t>g</t>
  </si>
  <si>
    <t>Ohne Hintergrundkorrektur</t>
  </si>
  <si>
    <t>na</t>
  </si>
  <si>
    <t>spez. Dosis</t>
  </si>
  <si>
    <t>mGy/MBq</t>
  </si>
  <si>
    <t>abs. Dosis</t>
  </si>
  <si>
    <t>Gy</t>
  </si>
  <si>
    <t>S-Wert(manuell)</t>
  </si>
  <si>
    <t>b=1/h</t>
  </si>
  <si>
    <t>a=1</t>
  </si>
  <si>
    <t>Einheiten:</t>
  </si>
  <si>
    <t>Für die Berechnung des S-Werts des Tumors haben wir den S-Wert der Niere genommen und dann einfach weiter mit dem Quotienten aus Referenzmasse der Niere und Masse des Tumors weitergerechnet</t>
  </si>
  <si>
    <t>Frage 1: Zwischen Referenz und realen Werten muss ein Unterschied sein, da sich reale Masse immer von der referenzmasse unterscheidet. Die manuell errechneten S-Werte kommen allerdings schon relativ gut an die tatsächlichen S-Werte heran, können also als Näherung verwendet werden.</t>
  </si>
  <si>
    <t>Frage 2: Das Modell der manuell berechneten S-Werte umfasst nur die beta-Anteile des Luthetiums. Da dieses allerdings auch Gamma-Anteile hat, wird der S-Wert immer zu klein abgeschätzt.</t>
  </si>
  <si>
    <t>Frage 3: Die Niere ist ein relativ kleines Organ, was von vielen weiteren Organen umgeben ist. Wir bekommen also von anderen Organen Dosisanteile, die nicht der Nierendosis zuzuordnen sind. Deswegen ist Niere oft "falsch positiv" zu bewerten. Selbst 3 Gy wären in Ordnung (max.7), tatsächlich ohne Überlagerung wären 1-2 Gy. Im Gegensatz dazu ist die Leber falsch positiv zu bewerten, weil hinter ihr die Lunge liegt, die die Dosis überhaupt nicht speichert, wir in dem genutzten Modell aber davon ausgehen.</t>
  </si>
  <si>
    <t>Frage 4: Tumordosis deutlich höher als Risikoorgane. Daraus kann man eine hohe spezifische Anlagerung der Lu-PSMA-Therapie ablesen.</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</si>
</sst>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vertAlign val="superscript"/>
      <sz val="11"/>
      <color theme="1"/>
      <name val="Calibri"/>
      <family val="2"/>
      <scheme val="minor"/>
    </font>
  </fonts>
  <fills count="2">
    <fill>
      <patternFill patternType="none"/>
    </fill>
    <fill>
      <patternFill patternType="gray125"/>
    </fill>
  </fills>
  <borders count="9">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21">
    <xf numFmtId="0" fontId="0" fillId="0" borderId="0" xfId="0"/>
    <xf numFmtId="22" fontId="0" fillId="0" borderId="0" xfId="0" applyNumberFormat="1"/>
    <xf numFmtId="2" fontId="0" fillId="0" borderId="0" xfId="0" applyNumberFormat="1"/>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22" fontId="0" fillId="0" borderId="4" xfId="0" applyNumberFormat="1" applyBorder="1"/>
    <xf numFmtId="2" fontId="0" fillId="0" borderId="0" xfId="0" applyNumberFormat="1" applyBorder="1"/>
    <xf numFmtId="22" fontId="0" fillId="0" borderId="6" xfId="0" applyNumberFormat="1" applyBorder="1"/>
    <xf numFmtId="2" fontId="0" fillId="0" borderId="7" xfId="0" applyNumberFormat="1" applyBorder="1"/>
    <xf numFmtId="0" fontId="0" fillId="0" borderId="0" xfId="0" applyFill="1" applyBorder="1"/>
    <xf numFmtId="11" fontId="0" fillId="0" borderId="0" xfId="0" applyNumberFormat="1"/>
    <xf numFmtId="11" fontId="1" fillId="0" borderId="0" xfId="0" applyNumberFormat="1" applyFont="1"/>
    <xf numFmtId="11" fontId="0" fillId="0" borderId="4" xfId="0" applyNumberFormat="1" applyBorder="1"/>
    <xf numFmtId="11" fontId="0" fillId="0" borderId="0" xfId="0" applyNumberFormat="1" applyBorder="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strRef>
              <c:f>Tabelle1!$A$11</c:f>
              <c:strCache>
                <c:ptCount val="1"/>
                <c:pt idx="0">
                  <c:v>Leber</c:v>
                </c:pt>
              </c:strCache>
            </c:strRef>
          </c:tx>
          <c:spPr>
            <a:ln w="28575">
              <a:noFill/>
            </a:ln>
          </c:spPr>
          <c:trendline>
            <c:trendlineType val="exp"/>
            <c:dispRSqr val="0"/>
            <c:dispEq val="1"/>
            <c:trendlineLbl>
              <c:layout>
                <c:manualLayout>
                  <c:x val="-0.16481788690460164"/>
                  <c:y val="-4.0747781948339201E-3"/>
                </c:manualLayout>
              </c:layout>
              <c:numFmt formatCode="0.00E+00" sourceLinked="0"/>
            </c:trendlineLbl>
          </c:trendline>
          <c:xVal>
            <c:numRef>
              <c:f>Tabelle1!$B$12:$B$15</c:f>
              <c:numCache>
                <c:formatCode>0.00</c:formatCode>
                <c:ptCount val="4"/>
                <c:pt idx="0" formatCode="General">
                  <c:v>0</c:v>
                </c:pt>
                <c:pt idx="1">
                  <c:v>23.383333333244082</c:v>
                </c:pt>
                <c:pt idx="2">
                  <c:v>42.783333333267365</c:v>
                </c:pt>
                <c:pt idx="3">
                  <c:v>65.349999999976717</c:v>
                </c:pt>
              </c:numCache>
            </c:numRef>
          </c:xVal>
          <c:yVal>
            <c:numRef>
              <c:f>Tabelle1!$D$12:$D$15</c:f>
              <c:numCache>
                <c:formatCode>General</c:formatCode>
                <c:ptCount val="4"/>
                <c:pt idx="0">
                  <c:v>5.4326158760009374E-2</c:v>
                </c:pt>
                <c:pt idx="1">
                  <c:v>1.441127438443399E-2</c:v>
                </c:pt>
                <c:pt idx="2">
                  <c:v>9.0453430685666792E-3</c:v>
                </c:pt>
                <c:pt idx="3">
                  <c:v>6.1515624652370331E-3</c:v>
                </c:pt>
              </c:numCache>
            </c:numRef>
          </c:yVal>
          <c:smooth val="0"/>
        </c:ser>
        <c:dLbls>
          <c:showLegendKey val="0"/>
          <c:showVal val="0"/>
          <c:showCatName val="0"/>
          <c:showSerName val="0"/>
          <c:showPercent val="0"/>
          <c:showBubbleSize val="0"/>
        </c:dLbls>
        <c:axId val="158831744"/>
        <c:axId val="158780800"/>
      </c:scatterChart>
      <c:valAx>
        <c:axId val="158831744"/>
        <c:scaling>
          <c:orientation val="minMax"/>
        </c:scaling>
        <c:delete val="0"/>
        <c:axPos val="b"/>
        <c:numFmt formatCode="General" sourceLinked="1"/>
        <c:majorTickMark val="out"/>
        <c:minorTickMark val="none"/>
        <c:tickLblPos val="nextTo"/>
        <c:crossAx val="158780800"/>
        <c:crosses val="autoZero"/>
        <c:crossBetween val="midCat"/>
      </c:valAx>
      <c:valAx>
        <c:axId val="158780800"/>
        <c:scaling>
          <c:orientation val="minMax"/>
        </c:scaling>
        <c:delete val="0"/>
        <c:axPos val="l"/>
        <c:majorGridlines/>
        <c:numFmt formatCode="General" sourceLinked="1"/>
        <c:majorTickMark val="out"/>
        <c:minorTickMark val="none"/>
        <c:tickLblPos val="nextTo"/>
        <c:crossAx val="158831744"/>
        <c:crosses val="autoZero"/>
        <c:crossBetween val="midCat"/>
      </c:valAx>
    </c:plotArea>
    <c:legend>
      <c:legendPos val="r"/>
      <c:layout/>
      <c:overlay val="0"/>
    </c:legend>
    <c:plotVisOnly val="1"/>
    <c:dispBlanksAs val="gap"/>
    <c:showDLblsOverMax val="0"/>
  </c:chart>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strRef>
              <c:f>Tabelle1!$A$5</c:f>
              <c:strCache>
                <c:ptCount val="1"/>
                <c:pt idx="0">
                  <c:v>GK</c:v>
                </c:pt>
              </c:strCache>
            </c:strRef>
          </c:tx>
          <c:spPr>
            <a:ln w="28575">
              <a:noFill/>
            </a:ln>
          </c:spPr>
          <c:trendline>
            <c:trendlineType val="exp"/>
            <c:dispRSqr val="0"/>
            <c:dispEq val="1"/>
            <c:trendlineLbl>
              <c:layout>
                <c:manualLayout>
                  <c:x val="-0.16481788690460164"/>
                  <c:y val="-4.0747781948339201E-3"/>
                </c:manualLayout>
              </c:layout>
              <c:numFmt formatCode="0.00E+00" sourceLinked="0"/>
            </c:trendlineLbl>
          </c:trendline>
          <c:xVal>
            <c:numRef>
              <c:f>Tabelle1!$B$12:$B$15</c:f>
              <c:numCache>
                <c:formatCode>0.00</c:formatCode>
                <c:ptCount val="4"/>
                <c:pt idx="0" formatCode="General">
                  <c:v>0</c:v>
                </c:pt>
                <c:pt idx="1">
                  <c:v>23.383333333244082</c:v>
                </c:pt>
                <c:pt idx="2">
                  <c:v>42.783333333267365</c:v>
                </c:pt>
                <c:pt idx="3">
                  <c:v>65.349999999976717</c:v>
                </c:pt>
              </c:numCache>
            </c:numRef>
          </c:xVal>
          <c:yVal>
            <c:numRef>
              <c:f>Tabelle1!$F$6:$F$9</c:f>
              <c:numCache>
                <c:formatCode>General</c:formatCode>
                <c:ptCount val="4"/>
                <c:pt idx="0">
                  <c:v>1</c:v>
                </c:pt>
                <c:pt idx="1">
                  <c:v>0.48818427209922771</c:v>
                </c:pt>
                <c:pt idx="2">
                  <c:v>0.40211952954776303</c:v>
                </c:pt>
                <c:pt idx="3">
                  <c:v>0.34114707447409259</c:v>
                </c:pt>
              </c:numCache>
            </c:numRef>
          </c:yVal>
          <c:smooth val="0"/>
        </c:ser>
        <c:dLbls>
          <c:showLegendKey val="0"/>
          <c:showVal val="0"/>
          <c:showCatName val="0"/>
          <c:showSerName val="0"/>
          <c:showPercent val="0"/>
          <c:showBubbleSize val="0"/>
        </c:dLbls>
        <c:axId val="257671168"/>
        <c:axId val="257672704"/>
      </c:scatterChart>
      <c:valAx>
        <c:axId val="257671168"/>
        <c:scaling>
          <c:orientation val="minMax"/>
        </c:scaling>
        <c:delete val="0"/>
        <c:axPos val="b"/>
        <c:title>
          <c:tx>
            <c:rich>
              <a:bodyPr/>
              <a:lstStyle/>
              <a:p>
                <a:pPr>
                  <a:defRPr/>
                </a:pPr>
                <a:r>
                  <a:rPr lang="de-DE"/>
                  <a:t>Zeit [h]</a:t>
                </a:r>
              </a:p>
            </c:rich>
          </c:tx>
          <c:layout/>
          <c:overlay val="0"/>
        </c:title>
        <c:numFmt formatCode="General" sourceLinked="1"/>
        <c:majorTickMark val="out"/>
        <c:minorTickMark val="none"/>
        <c:tickLblPos val="nextTo"/>
        <c:crossAx val="257672704"/>
        <c:crosses val="autoZero"/>
        <c:crossBetween val="midCat"/>
      </c:valAx>
      <c:valAx>
        <c:axId val="257672704"/>
        <c:scaling>
          <c:orientation val="minMax"/>
        </c:scaling>
        <c:delete val="0"/>
        <c:axPos val="l"/>
        <c:majorGridlines/>
        <c:title>
          <c:tx>
            <c:rich>
              <a:bodyPr rot="-5400000" vert="horz"/>
              <a:lstStyle/>
              <a:p>
                <a:pPr>
                  <a:defRPr/>
                </a:pPr>
                <a:r>
                  <a:rPr lang="de-DE"/>
                  <a:t>FIA</a:t>
                </a:r>
              </a:p>
            </c:rich>
          </c:tx>
          <c:layout/>
          <c:overlay val="0"/>
        </c:title>
        <c:numFmt formatCode="General" sourceLinked="1"/>
        <c:majorTickMark val="out"/>
        <c:minorTickMark val="none"/>
        <c:tickLblPos val="nextTo"/>
        <c:crossAx val="257671168"/>
        <c:crosses val="autoZero"/>
        <c:crossBetween val="midCat"/>
      </c:valAx>
    </c:plotArea>
    <c:legend>
      <c:legendPos val="r"/>
      <c:layout/>
      <c:overlay val="0"/>
    </c:legend>
    <c:plotVisOnly val="1"/>
    <c:dispBlanksAs val="gap"/>
    <c:showDLblsOverMax val="0"/>
  </c:chart>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strRef>
              <c:f>Tabelle1!$A$17</c:f>
              <c:strCache>
                <c:ptCount val="1"/>
                <c:pt idx="0">
                  <c:v>Niere</c:v>
                </c:pt>
              </c:strCache>
            </c:strRef>
          </c:tx>
          <c:spPr>
            <a:ln w="28575">
              <a:noFill/>
            </a:ln>
          </c:spPr>
          <c:trendline>
            <c:trendlineType val="exp"/>
            <c:dispRSqr val="0"/>
            <c:dispEq val="1"/>
            <c:trendlineLbl>
              <c:layout>
                <c:manualLayout>
                  <c:x val="-0.21341227457949583"/>
                  <c:y val="-4.2721600628976536E-2"/>
                </c:manualLayout>
              </c:layout>
              <c:numFmt formatCode="0.00E+00" sourceLinked="0"/>
            </c:trendlineLbl>
          </c:trendline>
          <c:xVal>
            <c:numRef>
              <c:f>Tabelle1!$B$12:$B$15</c:f>
              <c:numCache>
                <c:formatCode>0.00</c:formatCode>
                <c:ptCount val="4"/>
                <c:pt idx="0" formatCode="General">
                  <c:v>0</c:v>
                </c:pt>
                <c:pt idx="1">
                  <c:v>23.383333333244082</c:v>
                </c:pt>
                <c:pt idx="2">
                  <c:v>42.783333333267365</c:v>
                </c:pt>
                <c:pt idx="3">
                  <c:v>65.349999999976717</c:v>
                </c:pt>
              </c:numCache>
            </c:numRef>
          </c:xVal>
          <c:yVal>
            <c:numRef>
              <c:f>Tabelle1!$D$18:$D$21</c:f>
              <c:numCache>
                <c:formatCode>General</c:formatCode>
                <c:ptCount val="4"/>
                <c:pt idx="0">
                  <c:v>6.1618532924181485E-2</c:v>
                </c:pt>
                <c:pt idx="1">
                  <c:v>2.1453140412654375E-2</c:v>
                </c:pt>
                <c:pt idx="2">
                  <c:v>1.7870756459091235E-2</c:v>
                </c:pt>
                <c:pt idx="3">
                  <c:v>1.2520702419446219E-2</c:v>
                </c:pt>
              </c:numCache>
            </c:numRef>
          </c:yVal>
          <c:smooth val="0"/>
        </c:ser>
        <c:dLbls>
          <c:showLegendKey val="0"/>
          <c:showVal val="0"/>
          <c:showCatName val="0"/>
          <c:showSerName val="0"/>
          <c:showPercent val="0"/>
          <c:showBubbleSize val="0"/>
        </c:dLbls>
        <c:axId val="258514944"/>
        <c:axId val="262063616"/>
      </c:scatterChart>
      <c:valAx>
        <c:axId val="258514944"/>
        <c:scaling>
          <c:orientation val="minMax"/>
        </c:scaling>
        <c:delete val="0"/>
        <c:axPos val="b"/>
        <c:numFmt formatCode="General" sourceLinked="1"/>
        <c:majorTickMark val="out"/>
        <c:minorTickMark val="none"/>
        <c:tickLblPos val="nextTo"/>
        <c:crossAx val="262063616"/>
        <c:crosses val="autoZero"/>
        <c:crossBetween val="midCat"/>
      </c:valAx>
      <c:valAx>
        <c:axId val="262063616"/>
        <c:scaling>
          <c:orientation val="minMax"/>
        </c:scaling>
        <c:delete val="0"/>
        <c:axPos val="l"/>
        <c:majorGridlines/>
        <c:numFmt formatCode="General" sourceLinked="1"/>
        <c:majorTickMark val="out"/>
        <c:minorTickMark val="none"/>
        <c:tickLblPos val="nextTo"/>
        <c:crossAx val="258514944"/>
        <c:crosses val="autoZero"/>
        <c:crossBetween val="midCat"/>
      </c:valAx>
    </c:plotArea>
    <c:legend>
      <c:legendPos val="r"/>
      <c:layout/>
      <c:overlay val="0"/>
    </c:legend>
    <c:plotVisOnly val="1"/>
    <c:dispBlanksAs val="gap"/>
    <c:showDLblsOverMax val="0"/>
  </c:chart>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strRef>
              <c:f>Tabelle1!$A$23</c:f>
              <c:strCache>
                <c:ptCount val="1"/>
                <c:pt idx="0">
                  <c:v>Tumor</c:v>
                </c:pt>
              </c:strCache>
            </c:strRef>
          </c:tx>
          <c:spPr>
            <a:ln w="28575">
              <a:noFill/>
            </a:ln>
          </c:spPr>
          <c:trendline>
            <c:trendlineType val="exp"/>
            <c:dispRSqr val="0"/>
            <c:dispEq val="1"/>
            <c:trendlineLbl>
              <c:layout>
                <c:manualLayout>
                  <c:x val="-0.1770854682362869"/>
                  <c:y val="6.424289486564834E-2"/>
                </c:manualLayout>
              </c:layout>
              <c:numFmt formatCode="0.00E+00" sourceLinked="0"/>
            </c:trendlineLbl>
          </c:trendline>
          <c:xVal>
            <c:numRef>
              <c:f>Tabelle1!$B$13:$B$15</c:f>
              <c:numCache>
                <c:formatCode>0.00</c:formatCode>
                <c:ptCount val="3"/>
                <c:pt idx="0">
                  <c:v>23.383333333244082</c:v>
                </c:pt>
                <c:pt idx="1">
                  <c:v>42.783333333267365</c:v>
                </c:pt>
                <c:pt idx="2">
                  <c:v>65.349999999976717</c:v>
                </c:pt>
              </c:numCache>
            </c:numRef>
          </c:xVal>
          <c:yVal>
            <c:numRef>
              <c:f>Tabelle1!$D$25:$D$27</c:f>
              <c:numCache>
                <c:formatCode>General</c:formatCode>
                <c:ptCount val="3"/>
                <c:pt idx="0">
                  <c:v>4.6771515514535691E-2</c:v>
                </c:pt>
                <c:pt idx="1">
                  <c:v>4.1412640765878292E-2</c:v>
                </c:pt>
                <c:pt idx="2">
                  <c:v>3.7060502939167718E-2</c:v>
                </c:pt>
              </c:numCache>
            </c:numRef>
          </c:yVal>
          <c:smooth val="0"/>
        </c:ser>
        <c:dLbls>
          <c:showLegendKey val="0"/>
          <c:showVal val="0"/>
          <c:showCatName val="0"/>
          <c:showSerName val="0"/>
          <c:showPercent val="0"/>
          <c:showBubbleSize val="0"/>
        </c:dLbls>
        <c:axId val="267880704"/>
        <c:axId val="279147264"/>
      </c:scatterChart>
      <c:valAx>
        <c:axId val="267880704"/>
        <c:scaling>
          <c:orientation val="minMax"/>
        </c:scaling>
        <c:delete val="0"/>
        <c:axPos val="b"/>
        <c:numFmt formatCode="0.00" sourceLinked="1"/>
        <c:majorTickMark val="out"/>
        <c:minorTickMark val="none"/>
        <c:tickLblPos val="nextTo"/>
        <c:crossAx val="279147264"/>
        <c:crosses val="autoZero"/>
        <c:crossBetween val="midCat"/>
      </c:valAx>
      <c:valAx>
        <c:axId val="279147264"/>
        <c:scaling>
          <c:orientation val="minMax"/>
        </c:scaling>
        <c:delete val="0"/>
        <c:axPos val="l"/>
        <c:majorGridlines/>
        <c:numFmt formatCode="General" sourceLinked="1"/>
        <c:majorTickMark val="out"/>
        <c:minorTickMark val="none"/>
        <c:tickLblPos val="nextTo"/>
        <c:crossAx val="267880704"/>
        <c:crosses val="autoZero"/>
        <c:crossBetween val="midCat"/>
      </c:valAx>
    </c:plotArea>
    <c:legend>
      <c:legendPos val="r"/>
      <c:layout/>
      <c:overlay val="0"/>
    </c:legend>
    <c:plotVisOnly val="1"/>
    <c:dispBlanksAs val="gap"/>
    <c:showDLblsOverMax val="0"/>
  </c:chart>
  <c:printSettings>
    <c:headerFooter/>
    <c:pageMargins b="0.78740157499999996" l="0.7" r="0.7" t="0.78740157499999996"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257299</xdr:colOff>
      <xdr:row>43</xdr:row>
      <xdr:rowOff>128896</xdr:rowOff>
    </xdr:from>
    <xdr:to>
      <xdr:col>17</xdr:col>
      <xdr:colOff>475013</xdr:colOff>
      <xdr:row>62</xdr:row>
      <xdr:rowOff>17317</xdr:rowOff>
    </xdr:to>
    <xdr:graphicFrame macro="">
      <xdr:nvGraphicFramePr>
        <xdr:cNvPr id="4" name="Diagramm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212912</xdr:colOff>
      <xdr:row>43</xdr:row>
      <xdr:rowOff>103909</xdr:rowOff>
    </xdr:from>
    <xdr:to>
      <xdr:col>8</xdr:col>
      <xdr:colOff>702623</xdr:colOff>
      <xdr:row>63</xdr:row>
      <xdr:rowOff>168088</xdr:rowOff>
    </xdr:to>
    <xdr:graphicFrame macro="">
      <xdr:nvGraphicFramePr>
        <xdr:cNvPr id="5" name="Diagramm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820211</xdr:colOff>
      <xdr:row>66</xdr:row>
      <xdr:rowOff>135125</xdr:rowOff>
    </xdr:from>
    <xdr:to>
      <xdr:col>8</xdr:col>
      <xdr:colOff>726198</xdr:colOff>
      <xdr:row>85</xdr:row>
      <xdr:rowOff>23546</xdr:rowOff>
    </xdr:to>
    <xdr:graphicFrame macro="">
      <xdr:nvGraphicFramePr>
        <xdr:cNvPr id="6" name="Diagramm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311727</xdr:colOff>
      <xdr:row>64</xdr:row>
      <xdr:rowOff>86591</xdr:rowOff>
    </xdr:from>
    <xdr:to>
      <xdr:col>17</xdr:col>
      <xdr:colOff>529441</xdr:colOff>
      <xdr:row>82</xdr:row>
      <xdr:rowOff>165512</xdr:rowOff>
    </xdr:to>
    <xdr:graphicFrame macro="">
      <xdr:nvGraphicFramePr>
        <xdr:cNvPr id="7" name="Diagramm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43"/>
  <sheetViews>
    <sheetView tabSelected="1" topLeftCell="A28" zoomScaleNormal="100" workbookViewId="0">
      <selection activeCell="P43" sqref="P43"/>
    </sheetView>
  </sheetViews>
  <sheetFormatPr baseColWidth="10" defaultRowHeight="15" x14ac:dyDescent="0.25"/>
  <cols>
    <col min="1" max="1" width="16.140625" customWidth="1"/>
    <col min="2" max="2" width="14.85546875" bestFit="1" customWidth="1"/>
  </cols>
  <sheetData>
    <row r="2" spans="1:10" x14ac:dyDescent="0.25">
      <c r="A2" t="s">
        <v>2</v>
      </c>
    </row>
    <row r="5" spans="1:10" x14ac:dyDescent="0.25">
      <c r="A5" s="3" t="s">
        <v>4</v>
      </c>
      <c r="B5" s="4" t="s">
        <v>3</v>
      </c>
      <c r="C5" s="4" t="s">
        <v>0</v>
      </c>
      <c r="D5" s="4" t="s">
        <v>1</v>
      </c>
      <c r="E5" s="4" t="s">
        <v>5</v>
      </c>
      <c r="F5" s="5" t="s">
        <v>9</v>
      </c>
      <c r="G5" s="16" t="s">
        <v>18</v>
      </c>
      <c r="H5" s="7"/>
      <c r="I5" s="7"/>
      <c r="J5" s="7"/>
    </row>
    <row r="6" spans="1:10" x14ac:dyDescent="0.25">
      <c r="A6" s="12">
        <v>42472.645833333336</v>
      </c>
      <c r="B6" s="7">
        <v>0</v>
      </c>
      <c r="C6" s="7">
        <v>1798137</v>
      </c>
      <c r="D6" s="7">
        <v>1608247</v>
      </c>
      <c r="E6" s="7">
        <f>SQRT(C6*D6)</f>
        <v>1700543.5706970287</v>
      </c>
      <c r="F6" s="8">
        <f>E6/$E$6</f>
        <v>1</v>
      </c>
      <c r="G6" s="7"/>
      <c r="H6" s="7"/>
      <c r="I6" s="7"/>
      <c r="J6" s="7"/>
    </row>
    <row r="7" spans="1:10" x14ac:dyDescent="0.25">
      <c r="A7" s="12">
        <v>42473.620138888888</v>
      </c>
      <c r="B7" s="13">
        <f>(A7-$A$6)*24</f>
        <v>23.383333333244082</v>
      </c>
      <c r="C7" s="7">
        <v>984945</v>
      </c>
      <c r="D7" s="7">
        <v>699731</v>
      </c>
      <c r="E7" s="7">
        <f t="shared" ref="E7:E9" si="0">SQRT(C7*D7)</f>
        <v>830178.62523375056</v>
      </c>
      <c r="F7" s="8">
        <f>E7/$E$6</f>
        <v>0.48818427209922771</v>
      </c>
      <c r="G7" s="7"/>
      <c r="H7" s="7"/>
      <c r="I7" s="7"/>
      <c r="J7" s="7"/>
    </row>
    <row r="8" spans="1:10" x14ac:dyDescent="0.25">
      <c r="A8" s="12">
        <v>42474.428472222222</v>
      </c>
      <c r="B8" s="13">
        <f>(A8-$A$6)*24</f>
        <v>42.783333333267365</v>
      </c>
      <c r="C8" s="7">
        <v>821791</v>
      </c>
      <c r="D8" s="7">
        <v>569016</v>
      </c>
      <c r="E8" s="7">
        <f t="shared" si="0"/>
        <v>683821.78062416229</v>
      </c>
      <c r="F8" s="8">
        <f t="shared" ref="F8:F9" si="1">E8/$E$6</f>
        <v>0.40211952954776303</v>
      </c>
      <c r="G8" s="7"/>
      <c r="H8" s="7"/>
      <c r="I8" s="7"/>
      <c r="J8" s="7"/>
    </row>
    <row r="9" spans="1:10" x14ac:dyDescent="0.25">
      <c r="A9" s="14">
        <v>42475.368750000001</v>
      </c>
      <c r="B9" s="15">
        <f>(A9-$A$6)*24</f>
        <v>65.349999999976717</v>
      </c>
      <c r="C9" s="10">
        <v>706793</v>
      </c>
      <c r="D9" s="10">
        <v>476175</v>
      </c>
      <c r="E9" s="7">
        <f t="shared" si="0"/>
        <v>580135.46415901859</v>
      </c>
      <c r="F9" s="8">
        <f t="shared" si="1"/>
        <v>0.34114707447409259</v>
      </c>
      <c r="G9" s="7"/>
      <c r="H9" s="7"/>
      <c r="I9" s="7"/>
      <c r="J9" s="7"/>
    </row>
    <row r="11" spans="1:10" x14ac:dyDescent="0.25">
      <c r="A11" t="s">
        <v>6</v>
      </c>
      <c r="B11" t="s">
        <v>3</v>
      </c>
      <c r="C11" t="s">
        <v>0</v>
      </c>
      <c r="D11" t="s">
        <v>9</v>
      </c>
    </row>
    <row r="12" spans="1:10" x14ac:dyDescent="0.25">
      <c r="A12" s="1">
        <v>42472.645833333336</v>
      </c>
      <c r="B12">
        <v>0</v>
      </c>
      <c r="C12">
        <v>92384</v>
      </c>
      <c r="D12">
        <f>C12/$E$6</f>
        <v>5.4326158760009374E-2</v>
      </c>
    </row>
    <row r="13" spans="1:10" x14ac:dyDescent="0.25">
      <c r="A13" s="1">
        <v>42473.620138888888</v>
      </c>
      <c r="B13" s="2">
        <f>(A13-$A$6)*24</f>
        <v>23.383333333244082</v>
      </c>
      <c r="C13">
        <v>24507</v>
      </c>
      <c r="D13">
        <f t="shared" ref="D13:D15" si="2">C13/$E$6</f>
        <v>1.441127438443399E-2</v>
      </c>
    </row>
    <row r="14" spans="1:10" x14ac:dyDescent="0.25">
      <c r="A14" s="1">
        <v>42474.428472222222</v>
      </c>
      <c r="B14" s="2">
        <f>(A14-$A$6)*24</f>
        <v>42.783333333267365</v>
      </c>
      <c r="C14">
        <v>15382</v>
      </c>
      <c r="D14">
        <f t="shared" si="2"/>
        <v>9.0453430685666792E-3</v>
      </c>
    </row>
    <row r="15" spans="1:10" x14ac:dyDescent="0.25">
      <c r="A15" s="1">
        <v>42475.368750000001</v>
      </c>
      <c r="B15" s="2">
        <f>(A15-$A$6)*24</f>
        <v>65.349999999976717</v>
      </c>
      <c r="C15">
        <v>10461</v>
      </c>
      <c r="D15">
        <f t="shared" si="2"/>
        <v>6.1515624652370331E-3</v>
      </c>
    </row>
    <row r="17" spans="1:13" x14ac:dyDescent="0.25">
      <c r="A17" t="s">
        <v>7</v>
      </c>
      <c r="B17" t="s">
        <v>3</v>
      </c>
      <c r="C17" t="s">
        <v>1</v>
      </c>
      <c r="D17" t="s">
        <v>9</v>
      </c>
    </row>
    <row r="18" spans="1:13" x14ac:dyDescent="0.25">
      <c r="A18" s="1">
        <v>42472.645833333336</v>
      </c>
      <c r="B18">
        <v>0</v>
      </c>
      <c r="C18">
        <v>104785</v>
      </c>
      <c r="D18">
        <f>C18/$E$6</f>
        <v>6.1618532924181485E-2</v>
      </c>
    </row>
    <row r="19" spans="1:13" x14ac:dyDescent="0.25">
      <c r="A19" s="1">
        <v>42473.620138888888</v>
      </c>
      <c r="B19" s="2">
        <f>(A19-$A$6)*24</f>
        <v>23.383333333244082</v>
      </c>
      <c r="C19">
        <v>36482</v>
      </c>
      <c r="D19">
        <f t="shared" ref="D19:D21" si="3">C19/$E$6</f>
        <v>2.1453140412654375E-2</v>
      </c>
    </row>
    <row r="20" spans="1:13" x14ac:dyDescent="0.25">
      <c r="A20" s="1">
        <v>42474.428472222222</v>
      </c>
      <c r="B20" s="2">
        <f>(A20-$A$6)*24</f>
        <v>42.783333333267365</v>
      </c>
      <c r="C20">
        <v>30390</v>
      </c>
      <c r="D20">
        <f t="shared" si="3"/>
        <v>1.7870756459091235E-2</v>
      </c>
    </row>
    <row r="21" spans="1:13" x14ac:dyDescent="0.25">
      <c r="A21" s="1">
        <v>42475.368750000001</v>
      </c>
      <c r="B21" s="2">
        <f>(A21-$A$6)*24</f>
        <v>65.349999999976717</v>
      </c>
      <c r="C21">
        <v>21292</v>
      </c>
      <c r="D21">
        <f t="shared" si="3"/>
        <v>1.2520702419446219E-2</v>
      </c>
    </row>
    <row r="23" spans="1:13" x14ac:dyDescent="0.25">
      <c r="A23" t="s">
        <v>8</v>
      </c>
      <c r="B23" t="s">
        <v>3</v>
      </c>
      <c r="C23" t="s">
        <v>1</v>
      </c>
      <c r="D23" t="s">
        <v>9</v>
      </c>
    </row>
    <row r="24" spans="1:13" x14ac:dyDescent="0.25">
      <c r="A24" s="1">
        <v>42472.645833333336</v>
      </c>
      <c r="B24">
        <v>0</v>
      </c>
      <c r="C24">
        <v>38117</v>
      </c>
      <c r="D24">
        <f>C24/$E$6</f>
        <v>2.2414597695004299E-2</v>
      </c>
    </row>
    <row r="25" spans="1:13" x14ac:dyDescent="0.25">
      <c r="A25" s="1">
        <v>42473.620138888888</v>
      </c>
      <c r="B25" s="2">
        <f>(A25-$A$6)*24</f>
        <v>23.383333333244082</v>
      </c>
      <c r="C25">
        <v>79537</v>
      </c>
      <c r="D25">
        <f t="shared" ref="D25:D27" si="4">C25/$E$6</f>
        <v>4.6771515514535691E-2</v>
      </c>
    </row>
    <row r="26" spans="1:13" x14ac:dyDescent="0.25">
      <c r="A26" s="1">
        <v>42474.428472222222</v>
      </c>
      <c r="B26" s="2">
        <f>(A26-$A$6)*24</f>
        <v>42.783333333267365</v>
      </c>
      <c r="C26">
        <v>70424</v>
      </c>
      <c r="D26">
        <f t="shared" si="4"/>
        <v>4.1412640765878292E-2</v>
      </c>
    </row>
    <row r="27" spans="1:13" x14ac:dyDescent="0.25">
      <c r="A27" s="1">
        <v>42475.368750000001</v>
      </c>
      <c r="B27" s="2">
        <f>(A27-$A$6)*24</f>
        <v>65.349999999976717</v>
      </c>
      <c r="C27">
        <v>63023</v>
      </c>
      <c r="D27">
        <f t="shared" si="4"/>
        <v>3.7060502939167718E-2</v>
      </c>
    </row>
    <row r="30" spans="1:13" x14ac:dyDescent="0.25">
      <c r="B30" s="3" t="s">
        <v>4</v>
      </c>
      <c r="C30" s="4"/>
      <c r="D30" s="5"/>
      <c r="E30" s="4" t="s">
        <v>6</v>
      </c>
      <c r="F30" s="4"/>
      <c r="G30" s="4"/>
      <c r="H30" s="3" t="s">
        <v>7</v>
      </c>
      <c r="I30" s="4"/>
      <c r="J30" s="5"/>
      <c r="K30" s="3" t="s">
        <v>8</v>
      </c>
      <c r="L30" s="4"/>
      <c r="M30" s="5"/>
    </row>
    <row r="31" spans="1:13" x14ac:dyDescent="0.25">
      <c r="B31" s="6"/>
      <c r="C31" s="7"/>
      <c r="D31" s="8"/>
      <c r="E31" s="7"/>
      <c r="F31" s="7"/>
      <c r="G31" s="7"/>
      <c r="H31" s="6"/>
      <c r="I31" s="7"/>
      <c r="J31" s="8"/>
      <c r="K31" s="6"/>
      <c r="L31" s="7"/>
      <c r="M31" s="8"/>
    </row>
    <row r="32" spans="1:13" x14ac:dyDescent="0.25">
      <c r="A32" t="s">
        <v>10</v>
      </c>
      <c r="B32" s="19">
        <v>3.4900000000000001E-7</v>
      </c>
      <c r="C32" s="7" t="s">
        <v>14</v>
      </c>
      <c r="D32" s="8"/>
      <c r="E32" s="20">
        <v>1.29E-5</v>
      </c>
      <c r="F32" s="7" t="s">
        <v>14</v>
      </c>
      <c r="G32" s="7"/>
      <c r="H32" s="19">
        <v>8.03E-5</v>
      </c>
      <c r="I32" s="7" t="s">
        <v>14</v>
      </c>
      <c r="J32" s="8"/>
      <c r="K32" s="6">
        <v>8.03E-5</v>
      </c>
      <c r="L32" s="7" t="s">
        <v>14</v>
      </c>
      <c r="M32" s="8"/>
    </row>
    <row r="33" spans="1:16" x14ac:dyDescent="0.25">
      <c r="A33" t="s">
        <v>11</v>
      </c>
      <c r="B33" s="6">
        <v>73700</v>
      </c>
      <c r="C33" s="7" t="s">
        <v>17</v>
      </c>
      <c r="D33" s="8"/>
      <c r="E33" s="7">
        <v>1920</v>
      </c>
      <c r="F33" s="7" t="s">
        <v>17</v>
      </c>
      <c r="G33" s="7"/>
      <c r="H33" s="6">
        <v>300</v>
      </c>
      <c r="I33" s="7" t="s">
        <v>17</v>
      </c>
      <c r="J33" s="8"/>
      <c r="K33" s="6" t="s">
        <v>19</v>
      </c>
      <c r="L33" s="7" t="s">
        <v>17</v>
      </c>
      <c r="M33" s="8"/>
    </row>
    <row r="34" spans="1:16" x14ac:dyDescent="0.25">
      <c r="A34" t="s">
        <v>12</v>
      </c>
      <c r="B34" s="6">
        <v>78000</v>
      </c>
      <c r="C34" s="7" t="s">
        <v>17</v>
      </c>
      <c r="D34" s="8"/>
      <c r="E34" s="7">
        <v>2000</v>
      </c>
      <c r="F34" s="7" t="s">
        <v>17</v>
      </c>
      <c r="G34" s="7"/>
      <c r="H34" s="6">
        <v>350</v>
      </c>
      <c r="I34" s="7" t="s">
        <v>17</v>
      </c>
      <c r="J34" s="8"/>
      <c r="K34" s="6">
        <v>90</v>
      </c>
      <c r="L34" s="7" t="s">
        <v>17</v>
      </c>
      <c r="M34" s="8"/>
    </row>
    <row r="35" spans="1:16" x14ac:dyDescent="0.25">
      <c r="A35" t="s">
        <v>13</v>
      </c>
      <c r="B35" s="6">
        <f>B32*(B33/B34)</f>
        <v>3.2976025641025642E-7</v>
      </c>
      <c r="C35" s="7" t="s">
        <v>14</v>
      </c>
      <c r="D35" s="8"/>
      <c r="E35" s="6">
        <f>E32*(E33/E34)</f>
        <v>1.2384E-5</v>
      </c>
      <c r="F35" s="7" t="s">
        <v>14</v>
      </c>
      <c r="G35" s="7"/>
      <c r="H35" s="6">
        <f>H32*(H33/H34)</f>
        <v>6.8828571428571425E-5</v>
      </c>
      <c r="I35" s="7" t="s">
        <v>14</v>
      </c>
      <c r="J35" s="8"/>
      <c r="K35" s="19">
        <f>K32*(H33/K34)</f>
        <v>2.676666666666667E-4</v>
      </c>
      <c r="L35" s="7" t="s">
        <v>14</v>
      </c>
      <c r="M35" s="8"/>
      <c r="P35" t="s">
        <v>28</v>
      </c>
    </row>
    <row r="36" spans="1:16" x14ac:dyDescent="0.25">
      <c r="A36" t="s">
        <v>24</v>
      </c>
      <c r="B36" s="6">
        <f>(0.0235/B34)</f>
        <v>3.0128205128205126E-7</v>
      </c>
      <c r="C36" s="7"/>
      <c r="D36" s="8"/>
      <c r="E36" s="19">
        <f>(0.0235/E34)</f>
        <v>1.1749999999999999E-5</v>
      </c>
      <c r="H36" s="6">
        <f>(0.0235/H34)</f>
        <v>6.7142857142857141E-5</v>
      </c>
      <c r="I36" s="7"/>
      <c r="J36" s="8"/>
      <c r="K36" s="19">
        <f>(0.0235/K34)</f>
        <v>2.611111111111111E-4</v>
      </c>
      <c r="L36" s="7"/>
      <c r="M36" s="8"/>
      <c r="N36" t="s">
        <v>27</v>
      </c>
    </row>
    <row r="37" spans="1:16" x14ac:dyDescent="0.25">
      <c r="A37" t="s">
        <v>15</v>
      </c>
      <c r="B37" s="17">
        <f>0.86/0.016*3600</f>
        <v>193500</v>
      </c>
      <c r="C37" s="7" t="s">
        <v>16</v>
      </c>
      <c r="D37" s="8"/>
      <c r="E37" s="7">
        <f>0.0423/0.0327*3600</f>
        <v>4656.880733944954</v>
      </c>
      <c r="F37" s="7" t="s">
        <v>16</v>
      </c>
      <c r="G37" s="7"/>
      <c r="H37" s="6">
        <f>0.0501/0.0232*3600</f>
        <v>7774.1379310344837</v>
      </c>
      <c r="I37" s="7" t="s">
        <v>16</v>
      </c>
      <c r="J37" s="8"/>
      <c r="K37" s="6">
        <f>0.053/0.00553*3600</f>
        <v>34502.712477396024</v>
      </c>
      <c r="L37" s="7" t="s">
        <v>16</v>
      </c>
      <c r="M37" s="8"/>
      <c r="N37" t="s">
        <v>25</v>
      </c>
      <c r="P37" t="s">
        <v>29</v>
      </c>
    </row>
    <row r="38" spans="1:16" x14ac:dyDescent="0.25">
      <c r="A38" t="s">
        <v>20</v>
      </c>
      <c r="B38" s="19">
        <f>B35*B37</f>
        <v>6.3808609615384621E-2</v>
      </c>
      <c r="C38" s="7" t="s">
        <v>21</v>
      </c>
      <c r="D38" s="8"/>
      <c r="E38" s="19">
        <f>E35*E37</f>
        <v>5.767081100917431E-2</v>
      </c>
      <c r="F38" s="7" t="s">
        <v>21</v>
      </c>
      <c r="G38" s="7"/>
      <c r="H38" s="19">
        <f>H35*H37</f>
        <v>0.53508280788177343</v>
      </c>
      <c r="I38" s="7" t="s">
        <v>21</v>
      </c>
      <c r="J38" s="8"/>
      <c r="K38" s="19">
        <f>K35*K37</f>
        <v>9.2352260397830044</v>
      </c>
      <c r="L38" s="7" t="s">
        <v>21</v>
      </c>
      <c r="M38" s="8"/>
      <c r="N38" t="s">
        <v>26</v>
      </c>
    </row>
    <row r="39" spans="1:16" x14ac:dyDescent="0.25">
      <c r="A39" t="s">
        <v>22</v>
      </c>
      <c r="B39" s="19">
        <f>B38*5850/1000</f>
        <v>0.37328036625000005</v>
      </c>
      <c r="C39" s="7" t="s">
        <v>23</v>
      </c>
      <c r="D39" s="8"/>
      <c r="E39" s="19">
        <f>E38*5850/1000</f>
        <v>0.3373742444036697</v>
      </c>
      <c r="F39" s="7" t="s">
        <v>23</v>
      </c>
      <c r="G39" s="7"/>
      <c r="H39" s="19">
        <f>H38*5850/1000</f>
        <v>3.1302344261083745</v>
      </c>
      <c r="I39" s="7" t="s">
        <v>23</v>
      </c>
      <c r="J39" s="8"/>
      <c r="K39" s="19">
        <f>K38*5850/1000</f>
        <v>54.026072332730578</v>
      </c>
      <c r="L39" s="7" t="s">
        <v>23</v>
      </c>
      <c r="M39" s="8"/>
      <c r="P39" t="s">
        <v>30</v>
      </c>
    </row>
    <row r="40" spans="1:16" x14ac:dyDescent="0.25">
      <c r="B40" s="9"/>
      <c r="C40" s="10"/>
      <c r="D40" s="11"/>
      <c r="E40" s="10"/>
      <c r="F40" s="10"/>
      <c r="G40" s="10"/>
      <c r="H40" s="9"/>
      <c r="I40" s="10"/>
      <c r="J40" s="11"/>
      <c r="K40" s="9"/>
      <c r="L40" s="10"/>
      <c r="M40" s="11"/>
    </row>
    <row r="41" spans="1:16" x14ac:dyDescent="0.25">
      <c r="P41" t="s">
        <v>31</v>
      </c>
    </row>
    <row r="42" spans="1:16" ht="17.25" x14ac:dyDescent="0.25">
      <c r="C42" s="18"/>
    </row>
    <row r="43" spans="1:16" x14ac:dyDescent="0.25">
      <c r="P43" t="s">
        <v>32</v>
      </c>
    </row>
  </sheetData>
  <pageMargins left="0.7" right="0.7" top="0.78740157499999996" bottom="0.78740157499999996" header="0.3" footer="0.3"/>
  <pageSetup paperSize="9" orientation="portrait" verticalDpi="598"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Tabelle1</vt:lpstr>
      <vt:lpstr>Tabelle2</vt:lpstr>
      <vt:lpstr>Tabelle3</vt:lpstr>
    </vt:vector>
  </TitlesOfParts>
  <Company>UKT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Jürgen Kupferschläger</dc:creator>
  <cp:lastModifiedBy>Iris Wölwitsch</cp:lastModifiedBy>
  <dcterms:created xsi:type="dcterms:W3CDTF">2018-06-06T10:39:05Z</dcterms:created>
  <dcterms:modified xsi:type="dcterms:W3CDTF">2018-06-14T14:38:48Z</dcterms:modified>
</cp:coreProperties>
</file>