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9"/>
  </bookViews>
  <sheets>
    <sheet name="OA" sheetId="1" r:id="rId1"/>
    <sheet name="IF" sheetId="2" r:id="rId2"/>
    <sheet name="MI" sheetId="3" r:id="rId3"/>
    <sheet name="RE" sheetId="5" r:id="rId4"/>
    <sheet name="OG" sheetId="6" r:id="rId5"/>
    <sheet name="KS" sheetId="7" r:id="rId6"/>
    <sheet name="IS" sheetId="8" r:id="rId7"/>
    <sheet name="EM" sheetId="9" r:id="rId8"/>
    <sheet name="AS" sheetId="10" r:id="rId9"/>
    <sheet name="SA" sheetId="4" r:id="rId10"/>
    <sheet name="AS HERTZ" sheetId="11" r:id="rId11"/>
  </sheets>
  <externalReferences>
    <externalReference r:id="rId12"/>
  </externalReferences>
  <calcPr calcId="125725"/>
</workbook>
</file>

<file path=xl/calcChain.xml><?xml version="1.0" encoding="utf-8"?>
<calcChain xmlns="http://schemas.openxmlformats.org/spreadsheetml/2006/main">
  <c r="E7" i="1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7"/>
  <c r="F32" i="10"/>
  <c r="F33"/>
  <c r="F34"/>
  <c r="F35"/>
  <c r="F31"/>
  <c r="D31"/>
  <c r="E8" i="1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D32" i="10"/>
  <c r="K21"/>
  <c r="D7"/>
  <c r="D8"/>
  <c r="D9"/>
  <c r="D10"/>
  <c r="D11"/>
  <c r="D12"/>
  <c r="D13"/>
  <c r="D14"/>
  <c r="D15"/>
  <c r="D16"/>
  <c r="D17"/>
  <c r="D6"/>
  <c r="C7"/>
  <c r="C8"/>
  <c r="C9"/>
  <c r="C10"/>
  <c r="C11"/>
  <c r="C12"/>
  <c r="C13"/>
  <c r="C14"/>
  <c r="C15"/>
  <c r="C16"/>
  <c r="C17"/>
  <c r="C6"/>
  <c r="E6" s="1"/>
  <c r="F7" s="1"/>
  <c r="G7" s="1"/>
  <c r="E7"/>
  <c r="E8"/>
  <c r="F8" s="1"/>
  <c r="G8" s="1"/>
  <c r="E9"/>
  <c r="E10"/>
  <c r="F11" s="1"/>
  <c r="G11" s="1"/>
  <c r="E11"/>
  <c r="E12"/>
  <c r="F12" s="1"/>
  <c r="G12" s="1"/>
  <c r="E13"/>
  <c r="E14"/>
  <c r="E15"/>
  <c r="E16"/>
  <c r="F16" s="1"/>
  <c r="G16" s="1"/>
  <c r="E17"/>
  <c r="R53" i="9"/>
  <c r="R64"/>
  <c r="R63"/>
  <c r="R62"/>
  <c r="R61"/>
  <c r="R60"/>
  <c r="R59"/>
  <c r="R58"/>
  <c r="R57"/>
  <c r="R56"/>
  <c r="R55"/>
  <c r="R54"/>
  <c r="G76"/>
  <c r="G71"/>
  <c r="N45"/>
  <c r="L45"/>
  <c r="D33" i="10"/>
  <c r="D34"/>
  <c r="D35"/>
  <c r="B21"/>
  <c r="D25" s="1"/>
  <c r="D22" i="9"/>
  <c r="C22"/>
  <c r="C21"/>
  <c r="K58"/>
  <c r="N58" s="1"/>
  <c r="P58" s="1"/>
  <c r="K57"/>
  <c r="N57" s="1"/>
  <c r="P57" s="1"/>
  <c r="K59"/>
  <c r="N59" s="1"/>
  <c r="P59" s="1"/>
  <c r="K53"/>
  <c r="K64"/>
  <c r="K63"/>
  <c r="K62"/>
  <c r="K61"/>
  <c r="K60"/>
  <c r="N60" s="1"/>
  <c r="P60" s="1"/>
  <c r="K56"/>
  <c r="K55"/>
  <c r="N55" s="1"/>
  <c r="P55" s="1"/>
  <c r="K54"/>
  <c r="N54"/>
  <c r="P54" s="1"/>
  <c r="N56"/>
  <c r="N61"/>
  <c r="N62"/>
  <c r="N63"/>
  <c r="N64"/>
  <c r="N53"/>
  <c r="P53" s="1"/>
  <c r="P67" s="1"/>
  <c r="H20"/>
  <c r="H17" s="1"/>
  <c r="D17" s="1"/>
  <c r="H7"/>
  <c r="H8"/>
  <c r="H9"/>
  <c r="H10"/>
  <c r="H11"/>
  <c r="H12"/>
  <c r="H13"/>
  <c r="H14"/>
  <c r="H6"/>
  <c r="F26" s="1" a="1"/>
  <c r="F7"/>
  <c r="F8"/>
  <c r="F9"/>
  <c r="F10"/>
  <c r="F11"/>
  <c r="F12"/>
  <c r="F13"/>
  <c r="F14"/>
  <c r="F6"/>
  <c r="D26" s="1" a="1"/>
  <c r="D7"/>
  <c r="D8"/>
  <c r="D9"/>
  <c r="D10"/>
  <c r="D11"/>
  <c r="D12"/>
  <c r="D13"/>
  <c r="D14"/>
  <c r="D6"/>
  <c r="B26" s="1" a="1"/>
  <c r="P56"/>
  <c r="P61"/>
  <c r="P62"/>
  <c r="P63"/>
  <c r="P64"/>
  <c r="F63" i="6"/>
  <c r="H47"/>
  <c r="H19"/>
  <c r="F47"/>
  <c r="C47"/>
  <c r="F48" s="1"/>
  <c r="C61"/>
  <c r="F20"/>
  <c r="L55" i="1"/>
  <c r="F35"/>
  <c r="C65" i="4"/>
  <c r="C64"/>
  <c r="D53"/>
  <c r="D54"/>
  <c r="D55"/>
  <c r="D56"/>
  <c r="C45"/>
  <c r="H17" i="8"/>
  <c r="H18"/>
  <c r="H19"/>
  <c r="H20"/>
  <c r="H21"/>
  <c r="H22"/>
  <c r="H23"/>
  <c r="H24"/>
  <c r="H25"/>
  <c r="H16"/>
  <c r="J31"/>
  <c r="G31"/>
  <c r="F28"/>
  <c r="H7"/>
  <c r="H8"/>
  <c r="H9"/>
  <c r="H10"/>
  <c r="H11"/>
  <c r="H12"/>
  <c r="H13"/>
  <c r="H14"/>
  <c r="H15"/>
  <c r="H6"/>
  <c r="F9"/>
  <c r="G9"/>
  <c r="G7"/>
  <c r="G8"/>
  <c r="G10"/>
  <c r="G11"/>
  <c r="G12"/>
  <c r="G13"/>
  <c r="G14"/>
  <c r="G15"/>
  <c r="G6"/>
  <c r="F6"/>
  <c r="F25"/>
  <c r="F24"/>
  <c r="F23"/>
  <c r="F22"/>
  <c r="F21"/>
  <c r="F20"/>
  <c r="F19"/>
  <c r="F18"/>
  <c r="F17"/>
  <c r="F16"/>
  <c r="F15"/>
  <c r="F14"/>
  <c r="F13"/>
  <c r="F12"/>
  <c r="F11"/>
  <c r="F10"/>
  <c r="F8"/>
  <c r="C8"/>
  <c r="F7"/>
  <c r="C7"/>
  <c r="C3"/>
  <c r="G110" i="7"/>
  <c r="C110"/>
  <c r="C98"/>
  <c r="C101"/>
  <c r="C87"/>
  <c r="G88"/>
  <c r="G89"/>
  <c r="G90"/>
  <c r="G91"/>
  <c r="G92"/>
  <c r="G93"/>
  <c r="G94"/>
  <c r="G95"/>
  <c r="G96"/>
  <c r="G97"/>
  <c r="G98"/>
  <c r="G99"/>
  <c r="G100"/>
  <c r="G101"/>
  <c r="G87"/>
  <c r="C88"/>
  <c r="C89"/>
  <c r="C90"/>
  <c r="C91"/>
  <c r="C92"/>
  <c r="C93"/>
  <c r="C94"/>
  <c r="C95"/>
  <c r="C96"/>
  <c r="C97"/>
  <c r="C99"/>
  <c r="C100"/>
  <c r="G84"/>
  <c r="C84"/>
  <c r="I35"/>
  <c r="I36"/>
  <c r="I37"/>
  <c r="I18"/>
  <c r="I19"/>
  <c r="I20"/>
  <c r="I21"/>
  <c r="F15" i="10" l="1"/>
  <c r="G15" s="1"/>
  <c r="F13"/>
  <c r="G13" s="1"/>
  <c r="F9"/>
  <c r="G9" s="1"/>
  <c r="F17"/>
  <c r="G17" s="1"/>
  <c r="K23"/>
  <c r="K24" s="1"/>
  <c r="D24"/>
  <c r="D23"/>
  <c r="B26" i="9"/>
  <c r="C27"/>
  <c r="C26"/>
  <c r="F26"/>
  <c r="E21" s="1"/>
  <c r="G27"/>
  <c r="G26"/>
  <c r="D26"/>
  <c r="D21" s="1"/>
  <c r="E26"/>
  <c r="E27"/>
  <c r="F27"/>
  <c r="G25" s="1"/>
  <c r="F30" s="1"/>
  <c r="F31" s="1"/>
  <c r="D27"/>
  <c r="E25" s="1"/>
  <c r="E30" s="1"/>
  <c r="E31" s="1"/>
  <c r="B27"/>
  <c r="C25" s="1"/>
  <c r="D30" s="1"/>
  <c r="D31" s="1"/>
  <c r="P68"/>
  <c r="P69" s="1"/>
  <c r="G32" i="8"/>
  <c r="H32" s="1"/>
  <c r="J32" s="1"/>
  <c r="F29"/>
  <c r="B107" i="7" a="1"/>
  <c r="B107" s="1"/>
  <c r="C115" s="1"/>
  <c r="C116" s="1"/>
  <c r="C118" s="1"/>
  <c r="F107" a="1"/>
  <c r="F107" s="1"/>
  <c r="G115" s="1"/>
  <c r="G118" s="1"/>
  <c r="F88"/>
  <c r="F89"/>
  <c r="F90"/>
  <c r="F91"/>
  <c r="F92"/>
  <c r="F93"/>
  <c r="F94"/>
  <c r="F87"/>
  <c r="B89"/>
  <c r="B90"/>
  <c r="B91"/>
  <c r="B92"/>
  <c r="B93"/>
  <c r="B94"/>
  <c r="B95"/>
  <c r="B96"/>
  <c r="B88"/>
  <c r="I62"/>
  <c r="I63"/>
  <c r="I64"/>
  <c r="I65"/>
  <c r="I66"/>
  <c r="I67"/>
  <c r="I68"/>
  <c r="I69"/>
  <c r="I70"/>
  <c r="I71"/>
  <c r="I72"/>
  <c r="I61"/>
  <c r="I46"/>
  <c r="I47"/>
  <c r="I48"/>
  <c r="I49"/>
  <c r="I50"/>
  <c r="I51"/>
  <c r="I52"/>
  <c r="I53"/>
  <c r="I54"/>
  <c r="I55"/>
  <c r="I56"/>
  <c r="I45"/>
  <c r="I8"/>
  <c r="I9"/>
  <c r="I10"/>
  <c r="I11"/>
  <c r="I12"/>
  <c r="I13"/>
  <c r="I14"/>
  <c r="I15"/>
  <c r="I16"/>
  <c r="I17"/>
  <c r="I23"/>
  <c r="I24"/>
  <c r="I25"/>
  <c r="I26"/>
  <c r="I27"/>
  <c r="I28"/>
  <c r="I29"/>
  <c r="I30"/>
  <c r="I31"/>
  <c r="I32"/>
  <c r="I33"/>
  <c r="I34"/>
  <c r="I7"/>
  <c r="J22" i="5"/>
  <c r="K49" i="1"/>
  <c r="K25" i="10" l="1"/>
  <c r="C108" i="7"/>
  <c r="C107"/>
  <c r="G108"/>
  <c r="G107"/>
  <c r="F108"/>
  <c r="B108"/>
  <c r="J21" i="5"/>
  <c r="O134" i="6"/>
  <c r="M104"/>
  <c r="T104"/>
  <c r="R104"/>
  <c r="S104"/>
  <c r="N104"/>
  <c r="O104"/>
  <c r="P104"/>
  <c r="Q104"/>
  <c r="G153"/>
  <c r="D155"/>
  <c r="D153"/>
  <c r="D151"/>
  <c r="F122"/>
  <c r="F121"/>
  <c r="F117"/>
  <c r="C19"/>
  <c r="D104"/>
  <c r="E104"/>
  <c r="F104"/>
  <c r="G104"/>
  <c r="H104"/>
  <c r="I104"/>
  <c r="J104"/>
  <c r="C104"/>
  <c r="C25"/>
  <c r="M32" l="1" a="1"/>
  <c r="M32"/>
  <c r="N32"/>
  <c r="M33"/>
  <c r="N33"/>
  <c r="C147"/>
  <c r="D147"/>
  <c r="E147"/>
  <c r="F147"/>
  <c r="G147"/>
  <c r="H147"/>
  <c r="I147"/>
  <c r="J147"/>
  <c r="N147"/>
  <c r="O147"/>
  <c r="P147"/>
  <c r="Q147"/>
  <c r="R147"/>
  <c r="S147"/>
  <c r="T147"/>
  <c r="M147"/>
  <c r="M5" l="1" a="1"/>
  <c r="M5" s="1"/>
  <c r="N5"/>
  <c r="M6"/>
  <c r="N6"/>
  <c r="E110" i="5"/>
  <c r="E108"/>
  <c r="F28" i="6" l="1"/>
  <c r="T148"/>
  <c r="S148"/>
  <c r="R148"/>
  <c r="Q148"/>
  <c r="P148"/>
  <c r="O148"/>
  <c r="N148"/>
  <c r="M148"/>
  <c r="J148"/>
  <c r="I148"/>
  <c r="H148"/>
  <c r="G148"/>
  <c r="F148"/>
  <c r="E148"/>
  <c r="D148"/>
  <c r="C148"/>
  <c r="T105"/>
  <c r="S105"/>
  <c r="R105"/>
  <c r="Q105"/>
  <c r="P105"/>
  <c r="O105"/>
  <c r="N105"/>
  <c r="M105"/>
  <c r="J105"/>
  <c r="I105"/>
  <c r="H105"/>
  <c r="G105"/>
  <c r="F105"/>
  <c r="E105"/>
  <c r="D105"/>
  <c r="C105"/>
  <c r="F19"/>
  <c r="J13" i="5"/>
  <c r="J56" a="1"/>
  <c r="J56" s="1"/>
  <c r="K56"/>
  <c r="K57"/>
  <c r="D56"/>
  <c r="D57"/>
  <c r="G10"/>
  <c r="Q75"/>
  <c r="R75" s="1"/>
  <c r="Q76"/>
  <c r="R76" s="1"/>
  <c r="Q77"/>
  <c r="R77" s="1"/>
  <c r="Q78"/>
  <c r="R78" s="1"/>
  <c r="Q79"/>
  <c r="R79" s="1"/>
  <c r="Q80"/>
  <c r="R80" s="1"/>
  <c r="Q81"/>
  <c r="R81" s="1"/>
  <c r="Q82"/>
  <c r="R82" s="1"/>
  <c r="Q83"/>
  <c r="R83" s="1"/>
  <c r="Q84"/>
  <c r="R84" s="1"/>
  <c r="Q85"/>
  <c r="R85" s="1"/>
  <c r="Q74"/>
  <c r="R74" s="1"/>
  <c r="I75"/>
  <c r="I76"/>
  <c r="I77"/>
  <c r="I78"/>
  <c r="I79"/>
  <c r="I80"/>
  <c r="I81"/>
  <c r="I82"/>
  <c r="I83"/>
  <c r="I84"/>
  <c r="I85"/>
  <c r="I74"/>
  <c r="H83"/>
  <c r="H84"/>
  <c r="H85"/>
  <c r="H75"/>
  <c r="H76"/>
  <c r="H77"/>
  <c r="H78"/>
  <c r="H79"/>
  <c r="H80"/>
  <c r="H81"/>
  <c r="H82"/>
  <c r="H74"/>
  <c r="D58"/>
  <c r="D59"/>
  <c r="D60"/>
  <c r="K42"/>
  <c r="B42" s="1"/>
  <c r="K39"/>
  <c r="B39" s="1"/>
  <c r="K40"/>
  <c r="B40" s="1"/>
  <c r="K41"/>
  <c r="B41" s="1"/>
  <c r="H18"/>
  <c r="J36" i="3"/>
  <c r="C46"/>
  <c r="C43"/>
  <c r="D35"/>
  <c r="E35"/>
  <c r="F35"/>
  <c r="G35"/>
  <c r="N33" s="1"/>
  <c r="H35"/>
  <c r="I35"/>
  <c r="J35"/>
  <c r="N31"/>
  <c r="N35"/>
  <c r="C35"/>
  <c r="N29"/>
  <c r="N75" i="5"/>
  <c r="N76"/>
  <c r="N77"/>
  <c r="N78"/>
  <c r="N79"/>
  <c r="N80"/>
  <c r="N81"/>
  <c r="N82"/>
  <c r="N83"/>
  <c r="N84"/>
  <c r="N85"/>
  <c r="N74"/>
  <c r="E75"/>
  <c r="E76"/>
  <c r="E77"/>
  <c r="E78"/>
  <c r="E79"/>
  <c r="E80"/>
  <c r="E81"/>
  <c r="E82"/>
  <c r="E83"/>
  <c r="E84"/>
  <c r="E85"/>
  <c r="E74"/>
  <c r="D85" i="4"/>
  <c r="D30"/>
  <c r="C31"/>
  <c r="C32"/>
  <c r="C33"/>
  <c r="C30"/>
  <c r="D88"/>
  <c r="C53"/>
  <c r="C43"/>
  <c r="D22"/>
  <c r="D23"/>
  <c r="D24"/>
  <c r="D21"/>
  <c r="H40"/>
  <c r="J75"/>
  <c r="J76"/>
  <c r="J77"/>
  <c r="J78"/>
  <c r="J79"/>
  <c r="J80"/>
  <c r="J81"/>
  <c r="J74"/>
  <c r="C44"/>
  <c r="H24"/>
  <c r="H23"/>
  <c r="H22"/>
  <c r="H21"/>
  <c r="C24"/>
  <c r="C56" s="1"/>
  <c r="C23"/>
  <c r="C55" s="1"/>
  <c r="C22"/>
  <c r="C54" s="1"/>
  <c r="C21"/>
  <c r="L34" a="1"/>
  <c r="L34"/>
  <c r="M34"/>
  <c r="L35"/>
  <c r="M35"/>
  <c r="L31" a="1"/>
  <c r="L31" s="1"/>
  <c r="M31"/>
  <c r="M32"/>
  <c r="L28" a="1"/>
  <c r="L28" s="1"/>
  <c r="L25" a="1"/>
  <c r="L25" s="1"/>
  <c r="M25"/>
  <c r="M26"/>
  <c r="C82"/>
  <c r="E8"/>
  <c r="D8"/>
  <c r="N8"/>
  <c r="O9"/>
  <c r="O10"/>
  <c r="O11"/>
  <c r="O12"/>
  <c r="O13"/>
  <c r="O14"/>
  <c r="O15"/>
  <c r="O8"/>
  <c r="N9"/>
  <c r="N10"/>
  <c r="N11"/>
  <c r="N12"/>
  <c r="N13"/>
  <c r="N14"/>
  <c r="N15"/>
  <c r="M9"/>
  <c r="M10"/>
  <c r="M11"/>
  <c r="M12"/>
  <c r="M13"/>
  <c r="M14"/>
  <c r="M15"/>
  <c r="M8"/>
  <c r="L9"/>
  <c r="L10"/>
  <c r="L11"/>
  <c r="L12"/>
  <c r="L13"/>
  <c r="L14"/>
  <c r="L15"/>
  <c r="L8"/>
  <c r="I81"/>
  <c r="F81"/>
  <c r="I80"/>
  <c r="F80"/>
  <c r="I79"/>
  <c r="F79"/>
  <c r="I78"/>
  <c r="F78"/>
  <c r="I77"/>
  <c r="F77"/>
  <c r="I76"/>
  <c r="F76"/>
  <c r="I75"/>
  <c r="F75"/>
  <c r="I74"/>
  <c r="F74"/>
  <c r="P68" i="3"/>
  <c r="P69"/>
  <c r="P70"/>
  <c r="P67"/>
  <c r="O68"/>
  <c r="O69"/>
  <c r="O70"/>
  <c r="O67"/>
  <c r="N68"/>
  <c r="N73" s="1"/>
  <c r="N69"/>
  <c r="N70"/>
  <c r="N67"/>
  <c r="N72"/>
  <c r="N74"/>
  <c r="M55"/>
  <c r="C55"/>
  <c r="C36"/>
  <c r="O29"/>
  <c r="O36"/>
  <c r="O35"/>
  <c r="O34"/>
  <c r="O33"/>
  <c r="O32"/>
  <c r="O31"/>
  <c r="O30"/>
  <c r="D36"/>
  <c r="N36"/>
  <c r="N34"/>
  <c r="N32"/>
  <c r="N30"/>
  <c r="E34"/>
  <c r="D34"/>
  <c r="F34"/>
  <c r="G34"/>
  <c r="H34"/>
  <c r="I34"/>
  <c r="J34"/>
  <c r="C34"/>
  <c r="D18"/>
  <c r="E18"/>
  <c r="F18"/>
  <c r="G18"/>
  <c r="H18"/>
  <c r="I18"/>
  <c r="J18"/>
  <c r="C18"/>
  <c r="F36"/>
  <c r="H36"/>
  <c r="F22" i="2"/>
  <c r="C26"/>
  <c r="F65"/>
  <c r="C66"/>
  <c r="C58"/>
  <c r="C65"/>
  <c r="D11"/>
  <c r="E11" s="1"/>
  <c r="C24"/>
  <c r="E41"/>
  <c r="F41" s="1"/>
  <c r="F55" s="1"/>
  <c r="E43"/>
  <c r="F43" s="1"/>
  <c r="F57" s="1"/>
  <c r="E45"/>
  <c r="F45" s="1"/>
  <c r="F59" s="1"/>
  <c r="E47"/>
  <c r="F47" s="1"/>
  <c r="F61" s="1"/>
  <c r="D40"/>
  <c r="E40" s="1"/>
  <c r="F40" s="1"/>
  <c r="F54" s="1"/>
  <c r="D41"/>
  <c r="D42"/>
  <c r="E42" s="1"/>
  <c r="F42" s="1"/>
  <c r="F56" s="1"/>
  <c r="D43"/>
  <c r="D44"/>
  <c r="E44" s="1"/>
  <c r="F44" s="1"/>
  <c r="F58" s="1"/>
  <c r="D45"/>
  <c r="D46"/>
  <c r="E46" s="1"/>
  <c r="F46" s="1"/>
  <c r="F60" s="1"/>
  <c r="D47"/>
  <c r="D48"/>
  <c r="E48" s="1"/>
  <c r="F48" s="1"/>
  <c r="F62" s="1"/>
  <c r="D49"/>
  <c r="E49" s="1"/>
  <c r="F49" s="1"/>
  <c r="F63" s="1"/>
  <c r="D39"/>
  <c r="E39" s="1"/>
  <c r="F39" s="1"/>
  <c r="F53" s="1"/>
  <c r="D7"/>
  <c r="E7" s="1"/>
  <c r="L23" s="1"/>
  <c r="D8"/>
  <c r="E8" s="1"/>
  <c r="L24" s="1"/>
  <c r="F17" s="1" a="1"/>
  <c r="D9"/>
  <c r="E9" s="1"/>
  <c r="L25" s="1"/>
  <c r="D10"/>
  <c r="E10" s="1"/>
  <c r="L26" s="1"/>
  <c r="D12"/>
  <c r="E12" s="1"/>
  <c r="L27" s="1"/>
  <c r="D6"/>
  <c r="E6" s="1"/>
  <c r="L22" s="1"/>
  <c r="L49" i="1"/>
  <c r="K46"/>
  <c r="M111" i="6" l="1"/>
  <c r="O129"/>
  <c r="D111"/>
  <c r="F106" s="1"/>
  <c r="M149"/>
  <c r="D106"/>
  <c r="H106"/>
  <c r="P106"/>
  <c r="T106"/>
  <c r="G106"/>
  <c r="M106"/>
  <c r="Q106"/>
  <c r="N151"/>
  <c r="J57" i="5"/>
  <c r="C23"/>
  <c r="J39"/>
  <c r="C39" s="1"/>
  <c r="J25"/>
  <c r="J23"/>
  <c r="C22"/>
  <c r="J24"/>
  <c r="I36" i="3"/>
  <c r="G36"/>
  <c r="E36"/>
  <c r="C40" a="1"/>
  <c r="C40" s="1"/>
  <c r="D91" i="4"/>
  <c r="D92" s="1"/>
  <c r="H42"/>
  <c r="D32" s="1"/>
  <c r="H43"/>
  <c r="D33" s="1"/>
  <c r="H41"/>
  <c r="D31" s="1"/>
  <c r="L32"/>
  <c r="M29"/>
  <c r="M28"/>
  <c r="L29"/>
  <c r="L26"/>
  <c r="I89" a="1"/>
  <c r="J90" s="1"/>
  <c r="N75" i="3"/>
  <c r="N77" s="1"/>
  <c r="C57"/>
  <c r="F17" i="2"/>
  <c r="G17"/>
  <c r="G18"/>
  <c r="F18"/>
  <c r="F20" s="1"/>
  <c r="E46" i="1"/>
  <c r="F46" s="1"/>
  <c r="F17"/>
  <c r="F36"/>
  <c r="E36"/>
  <c r="E35"/>
  <c r="F18"/>
  <c r="F19"/>
  <c r="F20"/>
  <c r="C57"/>
  <c r="C56"/>
  <c r="B57"/>
  <c r="B56"/>
  <c r="D57"/>
  <c r="C47"/>
  <c r="D47" s="1"/>
  <c r="C46"/>
  <c r="B47"/>
  <c r="B46"/>
  <c r="D46"/>
  <c r="C36"/>
  <c r="C35"/>
  <c r="B36"/>
  <c r="D36" s="1"/>
  <c r="B35"/>
  <c r="D35" s="1"/>
  <c r="F25"/>
  <c r="F24"/>
  <c r="H12"/>
  <c r="G12"/>
  <c r="H13"/>
  <c r="H14"/>
  <c r="H15"/>
  <c r="G13"/>
  <c r="G14"/>
  <c r="G15"/>
  <c r="C106" i="6" l="1"/>
  <c r="I106"/>
  <c r="E106"/>
  <c r="J106"/>
  <c r="T149"/>
  <c r="O149"/>
  <c r="J149"/>
  <c r="S149"/>
  <c r="G149"/>
  <c r="P149"/>
  <c r="F149"/>
  <c r="C149"/>
  <c r="Q149"/>
  <c r="I149"/>
  <c r="E149"/>
  <c r="R149"/>
  <c r="N149"/>
  <c r="H149"/>
  <c r="D149"/>
  <c r="S106"/>
  <c r="O106"/>
  <c r="E129"/>
  <c r="R106"/>
  <c r="N106"/>
  <c r="J42" i="5"/>
  <c r="C42" s="1"/>
  <c r="C26"/>
  <c r="C25"/>
  <c r="J41"/>
  <c r="C41" s="1"/>
  <c r="C24"/>
  <c r="J40"/>
  <c r="C40" s="1"/>
  <c r="J48" s="1" a="1"/>
  <c r="J48" s="1"/>
  <c r="D40" i="3"/>
  <c r="C41"/>
  <c r="D41"/>
  <c r="I90" i="4"/>
  <c r="I91" s="1"/>
  <c r="J89"/>
  <c r="I89"/>
  <c r="O34"/>
  <c r="O31"/>
  <c r="O28"/>
  <c r="O25"/>
  <c r="D56" i="1"/>
  <c r="J15"/>
  <c r="I15"/>
  <c r="I14"/>
  <c r="I13"/>
  <c r="I12"/>
  <c r="J14"/>
  <c r="J13"/>
  <c r="J12"/>
  <c r="O117" i="6" l="1"/>
  <c r="O121" s="1"/>
  <c r="N153"/>
  <c r="N155" s="1"/>
  <c r="J49" i="5"/>
  <c r="K49"/>
  <c r="K48"/>
  <c r="J44" s="1"/>
  <c r="J64" s="1"/>
  <c r="O136" i="6" l="1"/>
  <c r="O122"/>
  <c r="H134"/>
  <c r="H136" s="1"/>
  <c r="H31" i="8"/>
</calcChain>
</file>

<file path=xl/sharedStrings.xml><?xml version="1.0" encoding="utf-8"?>
<sst xmlns="http://schemas.openxmlformats.org/spreadsheetml/2006/main" count="686" uniqueCount="486">
  <si>
    <t>Abbildungstyp</t>
  </si>
  <si>
    <t>PG/mm</t>
  </si>
  <si>
    <t>PL/mm</t>
  </si>
  <si>
    <t>PB/mm</t>
  </si>
  <si>
    <t>±∆PB/mm</t>
  </si>
  <si>
    <t>g/mm</t>
  </si>
  <si>
    <t>b/mm</t>
  </si>
  <si>
    <t>f/mm</t>
  </si>
  <si>
    <t>β</t>
  </si>
  <si>
    <t>A</t>
  </si>
  <si>
    <t>B</t>
  </si>
  <si>
    <t>Linsen Nr.</t>
  </si>
  <si>
    <t>±∆PL/mm</t>
  </si>
  <si>
    <t xml:space="preserve">Linsen Nr. </t>
  </si>
  <si>
    <t>∆PL/mm</t>
  </si>
  <si>
    <t>Linsenposition 1</t>
  </si>
  <si>
    <t>Linsenposition 2</t>
  </si>
  <si>
    <t>2. Abbildungsgleichung</t>
  </si>
  <si>
    <t>1. Abbildungstyp</t>
  </si>
  <si>
    <t>3. Autokollimationsverfahren</t>
  </si>
  <si>
    <t>4. Bessel'sches Verfahren</t>
  </si>
  <si>
    <t>d in mm</t>
  </si>
  <si>
    <t>e in mm</t>
  </si>
  <si>
    <t>f in mm</t>
  </si>
  <si>
    <t>∆e in mm</t>
  </si>
  <si>
    <t>∆f in mm</t>
  </si>
  <si>
    <t>(a)</t>
  </si>
  <si>
    <t>(b)</t>
  </si>
  <si>
    <t>Abstand l/mm</t>
  </si>
  <si>
    <t>5. Kombination mit Hilfe Bessel</t>
  </si>
  <si>
    <t>Farbfilter</t>
  </si>
  <si>
    <t xml:space="preserve">rot </t>
  </si>
  <si>
    <t>blau</t>
  </si>
  <si>
    <t>Pos. 1: PL/mm</t>
  </si>
  <si>
    <t>Pos. 2: PL/mm</t>
  </si>
  <si>
    <r>
      <t xml:space="preserve">Wellenlänge </t>
    </r>
    <r>
      <rPr>
        <sz val="11"/>
        <color theme="1"/>
        <rFont val="Calibri"/>
        <family val="2"/>
      </rPr>
      <t>λ/nm</t>
    </r>
  </si>
  <si>
    <t>-</t>
  </si>
  <si>
    <t>C</t>
  </si>
  <si>
    <t>Sammellinse</t>
  </si>
  <si>
    <t>Zerstreuungslinse</t>
  </si>
  <si>
    <t>betas auf 2 gültige Ziffern</t>
  </si>
  <si>
    <t>a) beide Sammellinsen A-B</t>
  </si>
  <si>
    <t>A1</t>
  </si>
  <si>
    <t>A2</t>
  </si>
  <si>
    <t>B1</t>
  </si>
  <si>
    <t>B2</t>
  </si>
  <si>
    <t xml:space="preserve">Berechnung des absoluten Fehlers: </t>
  </si>
  <si>
    <t>Berechnung f(gesamt)</t>
  </si>
  <si>
    <t xml:space="preserve">f(Streulinse): </t>
  </si>
  <si>
    <t>D(Streulinse):</t>
  </si>
  <si>
    <t>6. Zwei Wellenlängen mit Hilfe Bessel</t>
  </si>
  <si>
    <t>b) kurzbrennweitige Sammellinse B + Streulinse C</t>
  </si>
  <si>
    <t>1. Beugung am Gitter</t>
  </si>
  <si>
    <r>
      <rPr>
        <i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Maximum</t>
    </r>
  </si>
  <si>
    <t>2. Beugung am Spalt</t>
  </si>
  <si>
    <r>
      <t>n</t>
    </r>
    <r>
      <rPr>
        <sz val="11"/>
        <color theme="1"/>
        <rFont val="Calibri"/>
        <family val="2"/>
        <scheme val="minor"/>
      </rPr>
      <t xml:space="preserve"> Minimum</t>
    </r>
  </si>
  <si>
    <t>Lage Minimum/Pixel</t>
  </si>
  <si>
    <t>Betrag Abstand Minimum zu Hauptmaximum/Pixel</t>
  </si>
  <si>
    <r>
      <t xml:space="preserve">Betrag Abstand </t>
    </r>
    <r>
      <rPr>
        <i/>
        <sz val="11"/>
        <color theme="1"/>
        <rFont val="Calibri"/>
        <family val="2"/>
        <scheme val="minor"/>
      </rPr>
      <t>xn</t>
    </r>
    <r>
      <rPr>
        <sz val="11"/>
        <color theme="1"/>
        <rFont val="Calibri"/>
        <family val="2"/>
        <scheme val="minor"/>
      </rPr>
      <t xml:space="preserve"> Minimum zu Hauptmaximum/m</t>
    </r>
  </si>
  <si>
    <r>
      <t xml:space="preserve">Beugungs-winkel </t>
    </r>
    <r>
      <rPr>
        <i/>
        <sz val="11"/>
        <color theme="1"/>
        <rFont val="Calibri"/>
        <family val="2"/>
      </rPr>
      <t>Θn</t>
    </r>
    <r>
      <rPr>
        <sz val="11"/>
        <color theme="1"/>
        <rFont val="Calibri"/>
        <family val="2"/>
      </rPr>
      <t xml:space="preserve"> des Minimums /rad</t>
    </r>
  </si>
  <si>
    <r>
      <t xml:space="preserve">Beugungswinkel </t>
    </r>
    <r>
      <rPr>
        <i/>
        <sz val="11"/>
        <color theme="1"/>
        <rFont val="Calibri"/>
        <family val="2"/>
      </rPr>
      <t>Θn</t>
    </r>
    <r>
      <rPr>
        <sz val="11"/>
        <color theme="1"/>
        <rFont val="Calibri"/>
        <family val="2"/>
      </rPr>
      <t>/rad</t>
    </r>
  </si>
  <si>
    <t>L in mm</t>
  </si>
  <si>
    <r>
      <t>sin</t>
    </r>
    <r>
      <rPr>
        <i/>
        <sz val="11"/>
        <color theme="1"/>
        <rFont val="Calibri"/>
        <family val="2"/>
      </rPr>
      <t>Θn</t>
    </r>
  </si>
  <si>
    <t>*Steigung m auf 5 Nachkommastellen</t>
  </si>
  <si>
    <t xml:space="preserve">IF.1 </t>
  </si>
  <si>
    <r>
      <rPr>
        <i/>
        <sz val="11"/>
        <color theme="1"/>
        <rFont val="Calibri"/>
        <family val="2"/>
        <scheme val="minor"/>
      </rPr>
      <t>d*sin</t>
    </r>
    <r>
      <rPr>
        <i/>
        <sz val="11"/>
        <color theme="1"/>
        <rFont val="Calibri"/>
        <family val="2"/>
      </rPr>
      <t>Θ=nλ</t>
    </r>
  </si>
  <si>
    <t>Einhüllende:</t>
  </si>
  <si>
    <t>Das Beugunginterferenzmuster vom Einzelspalt</t>
  </si>
  <si>
    <t>Abstand zum Maximum 0.ter Ordnung /mm</t>
  </si>
  <si>
    <t>n Maximum</t>
  </si>
  <si>
    <t>sin</t>
  </si>
  <si>
    <t>IF.7</t>
  </si>
  <si>
    <t>Pixel Hauptmaximum</t>
  </si>
  <si>
    <t>m</t>
  </si>
  <si>
    <t>arctan(x/L)</t>
  </si>
  <si>
    <t>Abstand Kamera</t>
  </si>
  <si>
    <t>n Minimum</t>
  </si>
  <si>
    <r>
      <t xml:space="preserve">Winkel </t>
    </r>
    <r>
      <rPr>
        <sz val="11"/>
        <color theme="1"/>
        <rFont val="Calibri"/>
        <family val="2"/>
      </rPr>
      <t>Θ</t>
    </r>
  </si>
  <si>
    <t>λ = mg</t>
  </si>
  <si>
    <t xml:space="preserve">mit g= Gitterkonstante </t>
  </si>
  <si>
    <t xml:space="preserve">m= Steigung </t>
  </si>
  <si>
    <t xml:space="preserve">m= </t>
  </si>
  <si>
    <t>g=</t>
  </si>
  <si>
    <t>µm</t>
  </si>
  <si>
    <t>λ=</t>
  </si>
  <si>
    <t>nm</t>
  </si>
  <si>
    <t>Pixel entspricht</t>
  </si>
  <si>
    <r>
      <t xml:space="preserve">d = </t>
    </r>
    <r>
      <rPr>
        <sz val="11"/>
        <color theme="1"/>
        <rFont val="Calibri"/>
        <family val="2"/>
      </rPr>
      <t>λ/m</t>
    </r>
  </si>
  <si>
    <t>Steigung m:</t>
  </si>
  <si>
    <t>λ =</t>
  </si>
  <si>
    <t>d=</t>
  </si>
  <si>
    <t>mm</t>
  </si>
  <si>
    <t>d= B * g/b</t>
  </si>
  <si>
    <t>B [mm]</t>
  </si>
  <si>
    <t>b [mm]</t>
  </si>
  <si>
    <t>g [mm]</t>
  </si>
  <si>
    <t>d [nm]</t>
  </si>
  <si>
    <t>RGP:</t>
  </si>
  <si>
    <t>∆du</t>
  </si>
  <si>
    <t>gerundet 0,01</t>
  </si>
  <si>
    <t xml:space="preserve">n= </t>
  </si>
  <si>
    <t>Minima der Einhüllenden</t>
  </si>
  <si>
    <t>Student. Faktor *2:</t>
  </si>
  <si>
    <t>λ/ϴ:</t>
  </si>
  <si>
    <t>1. Erfassung der Messwerte des selbstgebauten Mikroskops:</t>
  </si>
  <si>
    <t>Messung</t>
  </si>
  <si>
    <t>Position des Objekts in mm</t>
  </si>
  <si>
    <t>Position des Objektivs in mm</t>
  </si>
  <si>
    <t>Position des Okulars in mm</t>
  </si>
  <si>
    <t>Objektgröße G in mm</t>
  </si>
  <si>
    <t>Bildgröße B(mit) des Objekts in mm</t>
  </si>
  <si>
    <t>Bildgröße B(ohne) des Objekts in mm</t>
  </si>
  <si>
    <t>Totzeit:</t>
  </si>
  <si>
    <t>Dichte Aluminium:</t>
  </si>
  <si>
    <t>kg/m³</t>
  </si>
  <si>
    <t>Dichte Blei:</t>
  </si>
  <si>
    <t>Element</t>
  </si>
  <si>
    <t>x/mm</t>
  </si>
  <si>
    <t>t/s</t>
  </si>
  <si>
    <t>N(mess)</t>
  </si>
  <si>
    <t>n(mess)/s</t>
  </si>
  <si>
    <t>n(korr)/s</t>
  </si>
  <si>
    <t>ln</t>
  </si>
  <si>
    <t>Al</t>
  </si>
  <si>
    <t>PB</t>
  </si>
  <si>
    <t>Steigung ln gerade (ges.) Aluminium:</t>
  </si>
  <si>
    <t>Steigung ln Gerade (ges.) Blei:</t>
  </si>
  <si>
    <t>u</t>
  </si>
  <si>
    <t>Massenschwächungskoeefizienten (u/Dichte)</t>
  </si>
  <si>
    <t>Steigung(m) Flacher Teil Aluminium:</t>
  </si>
  <si>
    <t>Steigung(m) Flacher Teil Blei:</t>
  </si>
  <si>
    <t>Objektiv [mm]</t>
  </si>
  <si>
    <t>Okular [mm]</t>
  </si>
  <si>
    <t>künstliches Auge [mm]</t>
  </si>
  <si>
    <t>2. Auswertung zum selbstgebauten Mikroskop</t>
  </si>
  <si>
    <t>Auswertung</t>
  </si>
  <si>
    <t>optische Tubuslänge t in mm</t>
  </si>
  <si>
    <t>Winkelvergrößerung M(Theorie)</t>
  </si>
  <si>
    <t>Winkelvergrößerung M(Praxis)</t>
  </si>
  <si>
    <t>MI.1       (experimentelle Methode)</t>
  </si>
  <si>
    <t>MI.7        (Theorie)</t>
  </si>
  <si>
    <t>Brennweite f</t>
  </si>
  <si>
    <t>M(Mikroskop)</t>
  </si>
  <si>
    <t>t(Tubuslänge)</t>
  </si>
  <si>
    <t>Bezugsweite</t>
  </si>
  <si>
    <t>s künstliches Auge [mm]</t>
  </si>
  <si>
    <t>b künstliches Auge [mm]</t>
  </si>
  <si>
    <t>Labormikroskop</t>
  </si>
  <si>
    <t>RPG:</t>
  </si>
  <si>
    <t>Studentscher Faktor 2</t>
  </si>
  <si>
    <t>M/t Theorie:</t>
  </si>
  <si>
    <t>3. Astronomisches Fernrohr</t>
  </si>
  <si>
    <t>selbstgebaut:</t>
  </si>
  <si>
    <t>BMit</t>
  </si>
  <si>
    <t>fobjektiv</t>
  </si>
  <si>
    <t>BOhne</t>
  </si>
  <si>
    <t>fokular</t>
  </si>
  <si>
    <t>Winkelvergrößerung Mfernrohr exp</t>
  </si>
  <si>
    <t>Winkelgröße Mfernrohr theo</t>
  </si>
  <si>
    <t>Experimentell</t>
  </si>
  <si>
    <t>Theoretisch</t>
  </si>
  <si>
    <t>a in mm</t>
  </si>
  <si>
    <t>Blendendurchmesser D in mm</t>
  </si>
  <si>
    <t>ϴ exp in rad</t>
  </si>
  <si>
    <t>ϴ theo in rad</t>
  </si>
  <si>
    <t>Winkelvergrößerung</t>
  </si>
  <si>
    <t>Abstand d</t>
  </si>
  <si>
    <t>Lambda</t>
  </si>
  <si>
    <t>Abweichung</t>
  </si>
  <si>
    <t>SA</t>
  </si>
  <si>
    <t>1. konstante L, Variable M</t>
  </si>
  <si>
    <t>Mode</t>
  </si>
  <si>
    <t>Frequenz</t>
  </si>
  <si>
    <t>f1</t>
  </si>
  <si>
    <t>f2</t>
  </si>
  <si>
    <t>f3</t>
  </si>
  <si>
    <t>f4</t>
  </si>
  <si>
    <t>f5</t>
  </si>
  <si>
    <t>f6</t>
  </si>
  <si>
    <t>f7</t>
  </si>
  <si>
    <t>f8</t>
  </si>
  <si>
    <t>Messungenauigkeiten</t>
  </si>
  <si>
    <t>delta u fm1</t>
  </si>
  <si>
    <t>delta u fm2</t>
  </si>
  <si>
    <t>delat u fm3</t>
  </si>
  <si>
    <t>delta u fm4</t>
  </si>
  <si>
    <t xml:space="preserve">(b)
</t>
  </si>
  <si>
    <t>Ausbreitungsgeschwindigkeit c:</t>
  </si>
  <si>
    <t>c(fm1,L)</t>
  </si>
  <si>
    <t>c(fm2,L)</t>
  </si>
  <si>
    <t>c(fm3,L)</t>
  </si>
  <si>
    <t>c(fm4,L)</t>
  </si>
  <si>
    <t>Messunsicherheit:</t>
  </si>
  <si>
    <t>genauigkeitsklasse Meterstab:</t>
  </si>
  <si>
    <t>a</t>
  </si>
  <si>
    <t>delta u cm1</t>
  </si>
  <si>
    <t>b</t>
  </si>
  <si>
    <t>delta u cm2</t>
  </si>
  <si>
    <t>delta u cm3</t>
  </si>
  <si>
    <t>delta l sys</t>
  </si>
  <si>
    <t>delta u cm4</t>
  </si>
  <si>
    <t>delta l stat</t>
  </si>
  <si>
    <t>delta ul</t>
  </si>
  <si>
    <t>(c)</t>
  </si>
  <si>
    <t>M</t>
  </si>
  <si>
    <t xml:space="preserve">delta u m
</t>
  </si>
  <si>
    <t>delta u M</t>
  </si>
  <si>
    <t>g</t>
  </si>
  <si>
    <t>g/(4*fn^2*L)</t>
  </si>
  <si>
    <t xml:space="preserve">
</t>
  </si>
  <si>
    <t>-g*M/(4*fn^2*L^2)</t>
  </si>
  <si>
    <t>-g*M/(2*fn^3*L)</t>
  </si>
  <si>
    <t>(d)</t>
  </si>
  <si>
    <t>Mittlwert:</t>
  </si>
  <si>
    <t>s m</t>
  </si>
  <si>
    <t>2. Verhältnis Saitenlänge und Grundfrequenz</t>
  </si>
  <si>
    <t>L [m]</t>
  </si>
  <si>
    <t>f1 [Hz]</t>
  </si>
  <si>
    <t>f2 [Hz]</t>
  </si>
  <si>
    <t>f3 [Hz]</t>
  </si>
  <si>
    <t>fn [Hz]</t>
  </si>
  <si>
    <t>L[m]</t>
  </si>
  <si>
    <t>Kehrwert f1</t>
  </si>
  <si>
    <t>c [m/s] =</t>
  </si>
  <si>
    <r>
      <rPr>
        <sz val="10"/>
        <color rgb="FF000000"/>
        <rFont val="Calibri"/>
        <family val="2"/>
      </rPr>
      <t>∆</t>
    </r>
    <r>
      <rPr>
        <sz val="10"/>
        <color rgb="FF000000"/>
        <rFont val="Arial"/>
        <family val="2"/>
      </rPr>
      <t>u(c)=</t>
    </r>
  </si>
  <si>
    <t>RGP</t>
  </si>
  <si>
    <t>∆u(m)</t>
  </si>
  <si>
    <t xml:space="preserve">Mode </t>
  </si>
  <si>
    <t>RGP (f1)</t>
  </si>
  <si>
    <t>RGP (f2)</t>
  </si>
  <si>
    <t>RGP (f3)</t>
  </si>
  <si>
    <t>RGP (f4)</t>
  </si>
  <si>
    <t>∆u(m) * 2</t>
  </si>
  <si>
    <t>kg</t>
  </si>
  <si>
    <t>Masse(4) m=</t>
  </si>
  <si>
    <t>D</t>
  </si>
  <si>
    <t>L in m</t>
  </si>
  <si>
    <t>Masse 1 in [g]</t>
  </si>
  <si>
    <t>Masse 2 in [g]</t>
  </si>
  <si>
    <t>Masse 3 in [g]</t>
  </si>
  <si>
    <t>Masse 4 in [g]</t>
  </si>
  <si>
    <t>m1</t>
  </si>
  <si>
    <t>m2</t>
  </si>
  <si>
    <t>m3</t>
  </si>
  <si>
    <t>m4</t>
  </si>
  <si>
    <t>f in [Hz]</t>
  </si>
  <si>
    <t>Messunsicherheit</t>
  </si>
  <si>
    <t>m1=99,8g</t>
  </si>
  <si>
    <t>m2=149,8g</t>
  </si>
  <si>
    <t>m3=198,8g</t>
  </si>
  <si>
    <t>m4=249,8g</t>
  </si>
  <si>
    <t>delta</t>
  </si>
  <si>
    <t>Vergleich c5 zu c1:</t>
  </si>
  <si>
    <t xml:space="preserve">Abweichung von </t>
  </si>
  <si>
    <t>%</t>
  </si>
  <si>
    <t>Freie, gedämpfte Schwingung</t>
  </si>
  <si>
    <t>r</t>
  </si>
  <si>
    <t>T</t>
  </si>
  <si>
    <t>b = Magnetpaaranzahl</t>
  </si>
  <si>
    <t>A = Amplitude</t>
  </si>
  <si>
    <t>B = Abklingkonstante</t>
  </si>
  <si>
    <t>C = Schwingungsdauer</t>
  </si>
  <si>
    <t>D = Abweichung von der Ruhelage</t>
  </si>
  <si>
    <t>r = Bestimmtheitsmaß</t>
  </si>
  <si>
    <t>Erzwungene Schwingung</t>
  </si>
  <si>
    <t>b=1</t>
  </si>
  <si>
    <t xml:space="preserve"> Δ T</t>
  </si>
  <si>
    <t>A0</t>
  </si>
  <si>
    <t>b=5</t>
  </si>
  <si>
    <t>Amax</t>
  </si>
  <si>
    <t>Amin</t>
  </si>
  <si>
    <t>D [m]</t>
  </si>
  <si>
    <t>C [s]</t>
  </si>
  <si>
    <t>A [m]</t>
  </si>
  <si>
    <t>ω'(0) [Hz]</t>
  </si>
  <si>
    <t>ω'(1) [Hz]</t>
  </si>
  <si>
    <t>ω'(3) [Hz]</t>
  </si>
  <si>
    <t>ω'(5) [Hz]</t>
  </si>
  <si>
    <t>ω'(7) [Hz]</t>
  </si>
  <si>
    <t>b [/]</t>
  </si>
  <si>
    <t>ω'[Hz]</t>
  </si>
  <si>
    <t>π=</t>
  </si>
  <si>
    <t>Tabelle 1: Kreisfrequenz in Abhängigkeit der Magnetpaare</t>
  </si>
  <si>
    <t xml:space="preserve">ω(0) = </t>
  </si>
  <si>
    <t>ß</t>
  </si>
  <si>
    <t>ω</t>
  </si>
  <si>
    <t>φ</t>
  </si>
  <si>
    <t>Tabelle 3</t>
  </si>
  <si>
    <t>Tabelle 2</t>
  </si>
  <si>
    <t>Abbildung 2: Zusammenhang zwischen der Kreisfrequenz und der Abklingkonstante</t>
  </si>
  <si>
    <t>Abbildung 3: Abklingungskonstante in Abhängigkeit der Anzahl an Magnetpaaren</t>
  </si>
  <si>
    <t>ω(0) [Hz]</t>
  </si>
  <si>
    <t xml:space="preserve">Aperiodischer Grenzfall: </t>
  </si>
  <si>
    <t xml:space="preserve">x= </t>
  </si>
  <si>
    <t>Strom-Spannungs-Kennlinie</t>
  </si>
  <si>
    <t>abgeschätzter Drahtdurchmesser d:</t>
  </si>
  <si>
    <t>(a) Stromfehlerschaltung</t>
  </si>
  <si>
    <t>U in V</t>
  </si>
  <si>
    <t>I in A</t>
  </si>
  <si>
    <t>R=</t>
  </si>
  <si>
    <t>delta u R=</t>
  </si>
  <si>
    <t>(b) Berechneter Drahtdurchmesser</t>
  </si>
  <si>
    <t>d</t>
  </si>
  <si>
    <t>p</t>
  </si>
  <si>
    <t>l</t>
  </si>
  <si>
    <t>R</t>
  </si>
  <si>
    <t>PI</t>
  </si>
  <si>
    <t>(c) Spannungsfehlerschaltung</t>
  </si>
  <si>
    <t>(d) Vergleich von R(a) und R©</t>
  </si>
  <si>
    <t>(e)Korrektur des systematischen Fehlers</t>
  </si>
  <si>
    <t>korrigierter R</t>
  </si>
  <si>
    <t>R I=</t>
  </si>
  <si>
    <t xml:space="preserve">Potentimeter </t>
  </si>
  <si>
    <t>l1 in m</t>
  </si>
  <si>
    <t>Korrelationskoeffizient=</t>
  </si>
  <si>
    <t>Wheatstonesche Brücke</t>
  </si>
  <si>
    <t xml:space="preserve">Uges </t>
  </si>
  <si>
    <t>Rx=</t>
  </si>
  <si>
    <t>Ry=</t>
  </si>
  <si>
    <t>(a) Berechnung von Rx und Ry</t>
  </si>
  <si>
    <t>Rx</t>
  </si>
  <si>
    <t>Ry</t>
  </si>
  <si>
    <t>Rn in Ohm</t>
  </si>
  <si>
    <t>l2 in m</t>
  </si>
  <si>
    <t>R_X=l_1/l_2  R_N</t>
  </si>
  <si>
    <t>R_Y=l_1/l_2  R_N</t>
  </si>
  <si>
    <t>sigma x</t>
  </si>
  <si>
    <t>sigma y</t>
  </si>
  <si>
    <t>delta my</t>
  </si>
  <si>
    <t>(b) Berechnung des Gesamtwiderstandes durch Rx und Ry in Parallelschaltung</t>
  </si>
  <si>
    <t>Rx parallel Ry</t>
  </si>
  <si>
    <t>Rx - Ry</t>
  </si>
  <si>
    <t>my</t>
  </si>
  <si>
    <t>sigma</t>
  </si>
  <si>
    <t>(d)Vergleich</t>
  </si>
  <si>
    <t>Theorie:</t>
  </si>
  <si>
    <t>relativ:</t>
  </si>
  <si>
    <t>relativ</t>
  </si>
  <si>
    <t xml:space="preserve">relativ: </t>
  </si>
  <si>
    <t>(e) Berechnung des Gesamtwiderstandes durch Rx und Ry in Reihenschaltung</t>
  </si>
  <si>
    <t>Stromstärke</t>
  </si>
  <si>
    <t>I [mA]</t>
  </si>
  <si>
    <t xml:space="preserve">Spule </t>
  </si>
  <si>
    <t xml:space="preserve">Kondensator </t>
  </si>
  <si>
    <t>Spannungskurve</t>
  </si>
  <si>
    <t>Kondensator</t>
  </si>
  <si>
    <t>Widerstand</t>
  </si>
  <si>
    <t>Kapazität</t>
  </si>
  <si>
    <t>Spule</t>
  </si>
  <si>
    <t>n</t>
  </si>
  <si>
    <t>Entladen</t>
  </si>
  <si>
    <t>t [ms]</t>
  </si>
  <si>
    <t>Aufladen</t>
  </si>
  <si>
    <t>Einschalten</t>
  </si>
  <si>
    <t>Ausschalten</t>
  </si>
  <si>
    <t>Ω</t>
  </si>
  <si>
    <t>C 5a</t>
  </si>
  <si>
    <t>Windungen</t>
  </si>
  <si>
    <t>L 5a</t>
  </si>
  <si>
    <t>Abbildung 3: Spannungskurve Spule</t>
  </si>
  <si>
    <t>Abbildung 4: Stromstärkekurve Spule</t>
  </si>
  <si>
    <t>Abbildung 1: Spannungskurve Kondensator</t>
  </si>
  <si>
    <t>Abbildung 2: Stromstärkekurve Kondensator</t>
  </si>
  <si>
    <t>U [V]</t>
  </si>
  <si>
    <t>U(0):</t>
  </si>
  <si>
    <t>τ=</t>
  </si>
  <si>
    <t>C=</t>
  </si>
  <si>
    <t>L=</t>
  </si>
  <si>
    <t>mF</t>
  </si>
  <si>
    <t>nF</t>
  </si>
  <si>
    <t>mH</t>
  </si>
  <si>
    <r>
      <rPr>
        <sz val="11"/>
        <color theme="1"/>
        <rFont val="Calibri"/>
        <family val="2"/>
      </rPr>
      <t>∆</t>
    </r>
    <r>
      <rPr>
        <sz val="7.7"/>
        <color theme="1"/>
        <rFont val="Calibri"/>
        <family val="2"/>
      </rPr>
      <t>U</t>
    </r>
  </si>
  <si>
    <t>Franck-Hertz-Versuch</t>
  </si>
  <si>
    <t>1 V</t>
  </si>
  <si>
    <t>1,5 V</t>
  </si>
  <si>
    <t>2 V</t>
  </si>
  <si>
    <t>∆f(ges)=</t>
  </si>
  <si>
    <t>I [A]</t>
  </si>
  <si>
    <t>I^2 [A^2]</t>
  </si>
  <si>
    <t>d=8cm</t>
  </si>
  <si>
    <t>d= 6cm</t>
  </si>
  <si>
    <t>d=10cm</t>
  </si>
  <si>
    <t>Tabelle EM.1: Messwerttabelle zur Bestimmung der spezifischen Ladung des Elektrons</t>
  </si>
  <si>
    <t>Tröpfchennr.</t>
  </si>
  <si>
    <t>s(sink) [mm]</t>
  </si>
  <si>
    <t>t(sink) [s]</t>
  </si>
  <si>
    <t>s(steig)[mm]</t>
  </si>
  <si>
    <t>t(steig) [mm]</t>
  </si>
  <si>
    <t>Tabelle EM.4: Messwerttabelle für den Millikan-Versuch</t>
  </si>
  <si>
    <t>Millikan Versuch</t>
  </si>
  <si>
    <t>spezifische Ladung eines Elektrons mittel Helmhotz-Spulenpaar</t>
  </si>
  <si>
    <t>Tröpfchenradius r [mm]</t>
  </si>
  <si>
    <t>Ladung des Tröpfchens Q [C]</t>
  </si>
  <si>
    <t>Q [C]</t>
  </si>
  <si>
    <t>e [C]</t>
  </si>
  <si>
    <t>Tabelle EM.5: Tabelle zur Bestimmung der Elementarladung e</t>
  </si>
  <si>
    <t>Tabelle :Auswertung des Millikanversuchs nach Tabellenwerkzeug</t>
  </si>
  <si>
    <t>Spulenkonstante Ac:</t>
  </si>
  <si>
    <t>r [m]</t>
  </si>
  <si>
    <t>e/m</t>
  </si>
  <si>
    <t>R [m]:</t>
  </si>
  <si>
    <t>k [Wdng]:</t>
  </si>
  <si>
    <t>µ0 [Vs/Am]:</t>
  </si>
  <si>
    <t>π:</t>
  </si>
  <si>
    <r>
      <rPr>
        <sz val="11"/>
        <color theme="1"/>
        <rFont val="Calibri"/>
        <family val="2"/>
      </rPr>
      <t>ē</t>
    </r>
    <r>
      <rPr>
        <sz val="9.35"/>
        <color theme="1"/>
        <rFont val="Calibri"/>
        <family val="2"/>
      </rPr>
      <t>:</t>
    </r>
  </si>
  <si>
    <t>sd:</t>
  </si>
  <si>
    <t>sd(e):</t>
  </si>
  <si>
    <t>[T/A]</t>
  </si>
  <si>
    <t xml:space="preserve">Anmerkung: </t>
  </si>
  <si>
    <t>Fokussierung des Elektronenstrahls konnte nicht exakt erreicht werden.</t>
  </si>
  <si>
    <t xml:space="preserve">Bei 200 Volt springt der Elektronenstrahl schlagartig an </t>
  </si>
  <si>
    <t>Eventuell ist das Gas nicht mehr sehr gut (Innendruck)</t>
  </si>
  <si>
    <t>Elektronenstrahl löst eventuell Glaspartikel ab.</t>
  </si>
  <si>
    <t>6cm</t>
  </si>
  <si>
    <t xml:space="preserve">8 cm </t>
  </si>
  <si>
    <t xml:space="preserve">10 cm </t>
  </si>
  <si>
    <t>4 Kästchen gemessen</t>
  </si>
  <si>
    <t>sink 0 Volt</t>
  </si>
  <si>
    <t xml:space="preserve">ein Kästchen 0,25 mm : </t>
  </si>
  <si>
    <t>höhere Ladung bei niedrigerer Spannung (mehrfach geladen)</t>
  </si>
  <si>
    <t>Abbildung 1: Ausgleichsgerade U gegen I^2 für d=6cm</t>
  </si>
  <si>
    <t>Abbildung 2: Ausgleichsgerade U gegen I^2 für d=8cm</t>
  </si>
  <si>
    <t>Abbildung 3: Ausgleichsgerade U gegen I^2 für d=10cm</t>
  </si>
  <si>
    <t>Messunsicherheit RGP</t>
  </si>
  <si>
    <t>8cm</t>
  </si>
  <si>
    <t>10cm</t>
  </si>
  <si>
    <t>relativ [%]</t>
  </si>
  <si>
    <t>e/m Mittel</t>
  </si>
  <si>
    <t>=</t>
  </si>
  <si>
    <t>Ergebnis</t>
  </si>
  <si>
    <t>relativ [%]:</t>
  </si>
  <si>
    <t>A(1V)[eV]=</t>
  </si>
  <si>
    <r>
      <t>λ</t>
    </r>
    <r>
      <rPr>
        <sz val="9.35"/>
        <color theme="1"/>
        <rFont val="Calibri"/>
        <family val="2"/>
      </rPr>
      <t>(Hg):</t>
    </r>
  </si>
  <si>
    <t>Plank'sches Wirkungsquantum h :</t>
  </si>
  <si>
    <t>Lichtgeschwindigkeit c:</t>
  </si>
  <si>
    <t>m/s</t>
  </si>
  <si>
    <t>E=h*c/f:</t>
  </si>
  <si>
    <t>E(Hg):</t>
  </si>
  <si>
    <t>eV</t>
  </si>
  <si>
    <t xml:space="preserve">sichtbarer Bereich: </t>
  </si>
  <si>
    <t>sichtbares Licht</t>
  </si>
  <si>
    <t>Tabelle 1: Messwerte Franck-Hertz Versuch und berechnete Anregungsenergie</t>
  </si>
  <si>
    <t>Röntgen-Fluoreszenz Spektroskopie</t>
  </si>
  <si>
    <t>(Z-1)WURZEL(3/4)</t>
  </si>
  <si>
    <r>
      <t>EK(</t>
    </r>
    <r>
      <rPr>
        <sz val="11"/>
        <color theme="1"/>
        <rFont val="Calibri"/>
        <family val="2"/>
      </rPr>
      <t>α</t>
    </r>
    <r>
      <rPr>
        <sz val="9.35"/>
        <color theme="1"/>
        <rFont val="Calibri"/>
        <family val="2"/>
      </rPr>
      <t>)</t>
    </r>
  </si>
  <si>
    <r>
      <t>WURZEL(EK(</t>
    </r>
    <r>
      <rPr>
        <sz val="11"/>
        <color theme="1"/>
        <rFont val="Calibri"/>
        <family val="2"/>
      </rPr>
      <t>α</t>
    </r>
    <r>
      <rPr>
        <sz val="9.35"/>
        <color theme="1"/>
        <rFont val="Calibri"/>
        <family val="2"/>
      </rPr>
      <t>)/13,6eV)</t>
    </r>
  </si>
  <si>
    <t>Fe</t>
  </si>
  <si>
    <t>Cr</t>
  </si>
  <si>
    <t>Cu</t>
  </si>
  <si>
    <t>Zn</t>
  </si>
  <si>
    <t>Ni</t>
  </si>
  <si>
    <t>Tabelle 2: Gemessene charakteristische Strahlung und berechnete Energiewerte nach Moseley</t>
  </si>
  <si>
    <t>Kernladungs-zahl Z</t>
  </si>
  <si>
    <t>delta u m</t>
  </si>
  <si>
    <t>literaturwert für (e/m) ̅</t>
  </si>
  <si>
    <t>Umrechnung s zu U</t>
  </si>
  <si>
    <t>t0 = t40-80s</t>
  </si>
  <si>
    <t>Strom in beliebigen Einheiten</t>
  </si>
  <si>
    <t>Mittelwert zur Anregung des Hg</t>
  </si>
  <si>
    <t>STD</t>
  </si>
  <si>
    <t>absolut</t>
  </si>
  <si>
    <t>Max [t] 1</t>
  </si>
  <si>
    <t>Min [t] 1</t>
  </si>
  <si>
    <t>Max [t] 2</t>
  </si>
  <si>
    <t>Min [t] 2</t>
  </si>
  <si>
    <t xml:space="preserve">Darstellung </t>
  </si>
  <si>
    <t>t(i) [s]</t>
  </si>
  <si>
    <t>delta U= A [eV]</t>
  </si>
  <si>
    <r>
      <t>∆t</t>
    </r>
    <r>
      <rPr>
        <sz val="9.35"/>
        <color theme="1"/>
        <rFont val="Calibri"/>
        <family val="2"/>
      </rPr>
      <t xml:space="preserve">e </t>
    </r>
  </si>
  <si>
    <t>s</t>
  </si>
  <si>
    <t>Maximumstelle [s]</t>
  </si>
  <si>
    <t>Minimumstelle [s]</t>
  </si>
  <si>
    <t>Gegenspannung</t>
  </si>
  <si>
    <t>t</t>
  </si>
  <si>
    <t xml:space="preserve">Spannung </t>
  </si>
  <si>
    <t>U/V</t>
  </si>
  <si>
    <t>mit t0</t>
  </si>
  <si>
    <t>Abbildung 1: Kennlinie Energiewerte gegen die Kernladungszahl</t>
  </si>
  <si>
    <t>1) 5 Kronen</t>
  </si>
  <si>
    <t>2) 5 Cent</t>
  </si>
  <si>
    <t>Name</t>
  </si>
  <si>
    <t xml:space="preserve">Ni </t>
  </si>
  <si>
    <t>Eka</t>
  </si>
  <si>
    <t>Ekb</t>
  </si>
  <si>
    <t>2. Ekb</t>
  </si>
  <si>
    <t>Hier ist die Ausgleichsgerade ein Polyom zweiten Grades nach der Taylor-Entwicklung (keine Gerade!)</t>
  </si>
</sst>
</file>

<file path=xl/styles.xml><?xml version="1.0" encoding="utf-8"?>
<styleSheet xmlns="http://schemas.openxmlformats.org/spreadsheetml/2006/main">
  <numFmts count="9">
    <numFmt numFmtId="164" formatCode="0.0000"/>
    <numFmt numFmtId="165" formatCode="0.000"/>
    <numFmt numFmtId="166" formatCode="0.0"/>
    <numFmt numFmtId="167" formatCode="0.00000000E+00"/>
    <numFmt numFmtId="168" formatCode="0.000000"/>
    <numFmt numFmtId="169" formatCode="0.0000000000000"/>
    <numFmt numFmtId="170" formatCode="0.00000"/>
    <numFmt numFmtId="171" formatCode="0.0000000"/>
    <numFmt numFmtId="172" formatCode="0.00000E+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sz val="11"/>
      <color theme="4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.7"/>
      <color theme="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35"/>
      <color theme="1"/>
      <name val="Calibri"/>
      <family val="2"/>
    </font>
    <font>
      <sz val="10.5"/>
      <color theme="1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5" xfId="0" applyBorder="1"/>
    <xf numFmtId="0" fontId="1" fillId="0" borderId="15" xfId="0" applyFont="1" applyBorder="1"/>
    <xf numFmtId="0" fontId="0" fillId="0" borderId="0" xfId="0" applyFill="1" applyBorder="1"/>
    <xf numFmtId="0" fontId="0" fillId="0" borderId="5" xfId="0" applyFill="1" applyBorder="1"/>
    <xf numFmtId="0" fontId="0" fillId="0" borderId="4" xfId="0" applyFill="1" applyBorder="1"/>
    <xf numFmtId="0" fontId="1" fillId="0" borderId="4" xfId="0" applyFont="1" applyFill="1" applyBorder="1"/>
    <xf numFmtId="0" fontId="0" fillId="0" borderId="1" xfId="0" applyBorder="1" applyAlignment="1">
      <alignment horizontal="center"/>
    </xf>
    <xf numFmtId="164" fontId="0" fillId="0" borderId="2" xfId="0" applyNumberFormat="1" applyBorder="1"/>
    <xf numFmtId="165" fontId="0" fillId="0" borderId="2" xfId="0" applyNumberFormat="1" applyBorder="1"/>
    <xf numFmtId="2" fontId="0" fillId="0" borderId="2" xfId="0" applyNumberFormat="1" applyBorder="1"/>
    <xf numFmtId="1" fontId="0" fillId="0" borderId="0" xfId="0" applyNumberFormat="1" applyBorder="1"/>
    <xf numFmtId="165" fontId="0" fillId="0" borderId="0" xfId="0" applyNumberFormat="1" applyBorder="1"/>
    <xf numFmtId="0" fontId="1" fillId="0" borderId="0" xfId="0" applyFont="1" applyFill="1" applyBorder="1"/>
    <xf numFmtId="0" fontId="0" fillId="0" borderId="1" xfId="0" applyFill="1" applyBorder="1"/>
    <xf numFmtId="166" fontId="0" fillId="0" borderId="1" xfId="0" applyNumberFormat="1" applyBorder="1"/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19" xfId="0" applyBorder="1"/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0" fillId="0" borderId="20" xfId="0" applyFill="1" applyBorder="1"/>
    <xf numFmtId="0" fontId="1" fillId="0" borderId="0" xfId="0" applyFont="1"/>
    <xf numFmtId="0" fontId="0" fillId="0" borderId="10" xfId="0" applyFill="1" applyBorder="1"/>
    <xf numFmtId="0" fontId="0" fillId="0" borderId="19" xfId="0" applyFill="1" applyBorder="1"/>
    <xf numFmtId="165" fontId="0" fillId="0" borderId="19" xfId="0" applyNumberFormat="1" applyBorder="1"/>
    <xf numFmtId="0" fontId="0" fillId="0" borderId="0" xfId="0" applyAlignment="1">
      <alignment horizontal="left"/>
    </xf>
    <xf numFmtId="0" fontId="5" fillId="0" borderId="10" xfId="0" applyFont="1" applyBorder="1"/>
    <xf numFmtId="165" fontId="5" fillId="0" borderId="19" xfId="0" applyNumberFormat="1" applyFont="1" applyBorder="1"/>
    <xf numFmtId="0" fontId="5" fillId="0" borderId="1" xfId="0" applyFont="1" applyBorder="1"/>
    <xf numFmtId="0" fontId="5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justify"/>
    </xf>
    <xf numFmtId="0" fontId="6" fillId="0" borderId="0" xfId="0" applyFont="1" applyAlignment="1">
      <alignment horizontal="justify"/>
    </xf>
    <xf numFmtId="0" fontId="0" fillId="0" borderId="24" xfId="0" applyBorder="1"/>
    <xf numFmtId="0" fontId="7" fillId="0" borderId="26" xfId="0" applyFont="1" applyBorder="1"/>
    <xf numFmtId="165" fontId="0" fillId="0" borderId="1" xfId="0" applyNumberFormat="1" applyBorder="1" applyAlignment="1"/>
    <xf numFmtId="0" fontId="0" fillId="0" borderId="1" xfId="0" applyBorder="1" applyAlignment="1">
      <alignment wrapText="1"/>
    </xf>
    <xf numFmtId="0" fontId="7" fillId="0" borderId="0" xfId="0" applyFont="1" applyAlignment="1"/>
    <xf numFmtId="0" fontId="0" fillId="0" borderId="0" xfId="0" applyFont="1" applyAlignment="1"/>
    <xf numFmtId="0" fontId="7" fillId="0" borderId="26" xfId="0" applyFont="1" applyBorder="1" applyAlignment="1"/>
    <xf numFmtId="0" fontId="7" fillId="0" borderId="27" xfId="0" applyFont="1" applyBorder="1" applyAlignment="1"/>
    <xf numFmtId="0" fontId="7" fillId="0" borderId="1" xfId="0" applyFont="1" applyBorder="1" applyAlignment="1"/>
    <xf numFmtId="0" fontId="0" fillId="0" borderId="0" xfId="0" applyAlignment="1"/>
    <xf numFmtId="167" fontId="7" fillId="0" borderId="26" xfId="0" applyNumberFormat="1" applyFont="1" applyBorder="1" applyAlignment="1"/>
    <xf numFmtId="167" fontId="7" fillId="0" borderId="27" xfId="0" applyNumberFormat="1" applyFont="1" applyBorder="1"/>
    <xf numFmtId="0" fontId="7" fillId="0" borderId="1" xfId="0" applyFont="1" applyBorder="1"/>
    <xf numFmtId="0" fontId="8" fillId="0" borderId="0" xfId="0" applyFont="1" applyAlignment="1"/>
    <xf numFmtId="2" fontId="0" fillId="0" borderId="0" xfId="0" applyNumberFormat="1" applyFont="1" applyAlignment="1"/>
    <xf numFmtId="0" fontId="7" fillId="0" borderId="0" xfId="0" applyFont="1" applyAlignment="1">
      <alignment horizontal="right"/>
    </xf>
    <xf numFmtId="0" fontId="0" fillId="0" borderId="1" xfId="0" applyFill="1" applyBorder="1" applyAlignment="1"/>
    <xf numFmtId="0" fontId="8" fillId="0" borderId="1" xfId="0" applyFont="1" applyFill="1" applyBorder="1" applyAlignment="1"/>
    <xf numFmtId="0" fontId="0" fillId="0" borderId="1" xfId="0" applyFont="1" applyFill="1" applyBorder="1" applyAlignment="1"/>
    <xf numFmtId="0" fontId="8" fillId="0" borderId="1" xfId="0" applyFont="1" applyBorder="1" applyAlignment="1"/>
    <xf numFmtId="0" fontId="0" fillId="0" borderId="1" xfId="0" applyFont="1" applyBorder="1" applyAlignment="1"/>
    <xf numFmtId="0" fontId="9" fillId="0" borderId="0" xfId="0" applyFont="1" applyAlignment="1"/>
    <xf numFmtId="0" fontId="0" fillId="0" borderId="1" xfId="0" applyBorder="1" applyAlignment="1"/>
    <xf numFmtId="0" fontId="0" fillId="0" borderId="0" xfId="0" applyFont="1" applyBorder="1" applyAlignment="1"/>
    <xf numFmtId="0" fontId="1" fillId="0" borderId="0" xfId="0" applyFont="1" applyAlignmen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ont="1" applyAlignment="1"/>
    <xf numFmtId="0" fontId="7" fillId="0" borderId="28" xfId="0" applyFont="1" applyBorder="1" applyAlignment="1"/>
    <xf numFmtId="0" fontId="7" fillId="0" borderId="28" xfId="0" applyFont="1" applyBorder="1"/>
    <xf numFmtId="0" fontId="7" fillId="0" borderId="23" xfId="0" applyFont="1" applyBorder="1" applyAlignment="1"/>
    <xf numFmtId="0" fontId="7" fillId="0" borderId="23" xfId="0" applyFont="1" applyBorder="1"/>
    <xf numFmtId="2" fontId="0" fillId="0" borderId="1" xfId="0" applyNumberFormat="1" applyFont="1" applyFill="1" applyBorder="1" applyAlignment="1"/>
    <xf numFmtId="0" fontId="7" fillId="0" borderId="26" xfId="0" applyFont="1" applyBorder="1" applyAlignment="1">
      <alignment horizontal="right"/>
    </xf>
    <xf numFmtId="168" fontId="0" fillId="0" borderId="1" xfId="0" applyNumberFormat="1" applyFont="1" applyBorder="1" applyAlignment="1"/>
    <xf numFmtId="11" fontId="7" fillId="0" borderId="26" xfId="0" applyNumberFormat="1" applyFont="1" applyBorder="1"/>
    <xf numFmtId="169" fontId="7" fillId="0" borderId="0" xfId="0" applyNumberFormat="1" applyFont="1"/>
    <xf numFmtId="0" fontId="2" fillId="0" borderId="2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2" xfId="0" applyNumberFormat="1" applyBorder="1"/>
    <xf numFmtId="0" fontId="2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right"/>
    </xf>
    <xf numFmtId="170" fontId="0" fillId="0" borderId="1" xfId="0" applyNumberFormat="1" applyBorder="1"/>
    <xf numFmtId="170" fontId="0" fillId="0" borderId="0" xfId="0" applyNumberFormat="1"/>
    <xf numFmtId="0" fontId="1" fillId="0" borderId="1" xfId="0" applyFont="1" applyBorder="1"/>
    <xf numFmtId="170" fontId="0" fillId="0" borderId="1" xfId="0" applyNumberFormat="1" applyFill="1" applyBorder="1"/>
    <xf numFmtId="0" fontId="0" fillId="0" borderId="34" xfId="0" applyBorder="1"/>
    <xf numFmtId="170" fontId="0" fillId="0" borderId="2" xfId="0" applyNumberFormat="1" applyBorder="1"/>
    <xf numFmtId="0" fontId="2" fillId="0" borderId="35" xfId="0" applyFont="1" applyFill="1" applyBorder="1" applyAlignment="1">
      <alignment horizontal="center"/>
    </xf>
    <xf numFmtId="170" fontId="2" fillId="0" borderId="5" xfId="0" applyNumberFormat="1" applyFont="1" applyFill="1" applyBorder="1" applyAlignment="1">
      <alignment horizontal="center"/>
    </xf>
    <xf numFmtId="170" fontId="2" fillId="0" borderId="4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0" fontId="0" fillId="0" borderId="29" xfId="0" applyBorder="1"/>
    <xf numFmtId="0" fontId="0" fillId="0" borderId="2" xfId="0" applyFill="1" applyBorder="1"/>
    <xf numFmtId="0" fontId="0" fillId="0" borderId="0" xfId="0" applyAlignment="1">
      <alignment wrapText="1"/>
    </xf>
    <xf numFmtId="0" fontId="11" fillId="0" borderId="0" xfId="0" applyFont="1" applyAlignment="1">
      <alignment horizontal="center" vertical="center" textRotation="90" wrapText="1"/>
    </xf>
    <xf numFmtId="0" fontId="10" fillId="0" borderId="0" xfId="0" applyFont="1" applyBorder="1" applyAlignment="1">
      <alignment horizontal="center"/>
    </xf>
    <xf numFmtId="0" fontId="1" fillId="0" borderId="19" xfId="0" applyFont="1" applyBorder="1"/>
    <xf numFmtId="0" fontId="0" fillId="0" borderId="42" xfId="0" applyBorder="1"/>
    <xf numFmtId="0" fontId="0" fillId="0" borderId="43" xfId="0" applyBorder="1"/>
    <xf numFmtId="0" fontId="10" fillId="0" borderId="0" xfId="0" applyFont="1" applyBorder="1" applyAlignment="1">
      <alignment horizontal="center" wrapText="1"/>
    </xf>
    <xf numFmtId="0" fontId="0" fillId="0" borderId="35" xfId="0" applyBorder="1"/>
    <xf numFmtId="0" fontId="0" fillId="0" borderId="39" xfId="0" applyBorder="1"/>
    <xf numFmtId="0" fontId="0" fillId="0" borderId="40" xfId="0" applyFill="1" applyBorder="1"/>
    <xf numFmtId="0" fontId="0" fillId="0" borderId="40" xfId="0" applyBorder="1"/>
    <xf numFmtId="0" fontId="0" fillId="0" borderId="41" xfId="0" applyBorder="1"/>
    <xf numFmtId="0" fontId="0" fillId="0" borderId="44" xfId="0" applyBorder="1"/>
    <xf numFmtId="165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166" fontId="0" fillId="0" borderId="0" xfId="0" applyNumberFormat="1"/>
    <xf numFmtId="0" fontId="0" fillId="0" borderId="46" xfId="0" applyBorder="1"/>
    <xf numFmtId="0" fontId="0" fillId="2" borderId="0" xfId="0" applyFill="1"/>
    <xf numFmtId="0" fontId="0" fillId="3" borderId="0" xfId="0" applyFill="1"/>
    <xf numFmtId="0" fontId="0" fillId="0" borderId="47" xfId="0" applyBorder="1"/>
    <xf numFmtId="0" fontId="0" fillId="0" borderId="47" xfId="0" applyFill="1" applyBorder="1"/>
    <xf numFmtId="0" fontId="0" fillId="0" borderId="48" xfId="0" applyFill="1" applyBorder="1"/>
    <xf numFmtId="0" fontId="0" fillId="0" borderId="49" xfId="0" applyFill="1" applyBorder="1"/>
    <xf numFmtId="0" fontId="0" fillId="4" borderId="0" xfId="0" applyFill="1"/>
    <xf numFmtId="0" fontId="0" fillId="5" borderId="0" xfId="0" applyFill="1"/>
    <xf numFmtId="0" fontId="0" fillId="0" borderId="29" xfId="0" applyFill="1" applyBorder="1"/>
    <xf numFmtId="0" fontId="0" fillId="0" borderId="45" xfId="0" applyBorder="1"/>
    <xf numFmtId="0" fontId="0" fillId="0" borderId="20" xfId="0" applyBorder="1"/>
    <xf numFmtId="0" fontId="0" fillId="0" borderId="47" xfId="0" applyFont="1" applyFill="1" applyBorder="1"/>
    <xf numFmtId="2" fontId="0" fillId="0" borderId="47" xfId="0" applyNumberFormat="1" applyFill="1" applyBorder="1"/>
    <xf numFmtId="2" fontId="0" fillId="0" borderId="48" xfId="0" applyNumberFormat="1" applyFill="1" applyBorder="1"/>
    <xf numFmtId="2" fontId="0" fillId="0" borderId="49" xfId="0" applyNumberFormat="1" applyFill="1" applyBorder="1"/>
    <xf numFmtId="168" fontId="7" fillId="0" borderId="26" xfId="0" applyNumberFormat="1" applyFont="1" applyBorder="1"/>
    <xf numFmtId="170" fontId="7" fillId="0" borderId="26" xfId="0" applyNumberFormat="1" applyFont="1" applyBorder="1"/>
    <xf numFmtId="172" fontId="7" fillId="0" borderId="0" xfId="0" applyNumberFormat="1" applyFont="1"/>
    <xf numFmtId="0" fontId="0" fillId="0" borderId="2" xfId="0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36" xfId="0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0" fillId="0" borderId="6" xfId="0" applyBorder="1"/>
    <xf numFmtId="0" fontId="0" fillId="6" borderId="7" xfId="0" applyFill="1" applyBorder="1"/>
    <xf numFmtId="0" fontId="0" fillId="6" borderId="2" xfId="0" applyFill="1" applyBorder="1"/>
    <xf numFmtId="0" fontId="0" fillId="6" borderId="19" xfId="0" applyFill="1" applyBorder="1"/>
    <xf numFmtId="0" fontId="0" fillId="6" borderId="1" xfId="0" applyFill="1" applyBorder="1"/>
    <xf numFmtId="0" fontId="0" fillId="0" borderId="0" xfId="0" applyFill="1" applyBorder="1" applyAlignment="1"/>
    <xf numFmtId="0" fontId="0" fillId="0" borderId="45" xfId="0" applyFill="1" applyBorder="1"/>
    <xf numFmtId="0" fontId="0" fillId="0" borderId="45" xfId="0" applyFill="1" applyBorder="1" applyAlignment="1"/>
    <xf numFmtId="0" fontId="0" fillId="0" borderId="20" xfId="0" applyFill="1" applyBorder="1" applyAlignment="1"/>
    <xf numFmtId="0" fontId="0" fillId="0" borderId="7" xfId="0" applyFill="1" applyBorder="1"/>
    <xf numFmtId="0" fontId="1" fillId="0" borderId="34" xfId="0" applyFont="1" applyFill="1" applyBorder="1"/>
    <xf numFmtId="0" fontId="0" fillId="6" borderId="43" xfId="0" applyFill="1" applyBorder="1"/>
    <xf numFmtId="0" fontId="1" fillId="0" borderId="45" xfId="0" applyFont="1" applyBorder="1"/>
    <xf numFmtId="165" fontId="0" fillId="6" borderId="2" xfId="0" applyNumberFormat="1" applyFill="1" applyBorder="1"/>
    <xf numFmtId="165" fontId="0" fillId="6" borderId="1" xfId="0" applyNumberFormat="1" applyFill="1" applyBorder="1"/>
    <xf numFmtId="165" fontId="0" fillId="6" borderId="7" xfId="0" applyNumberFormat="1" applyFill="1" applyBorder="1"/>
    <xf numFmtId="165" fontId="0" fillId="6" borderId="19" xfId="0" applyNumberFormat="1" applyFill="1" applyBorder="1"/>
    <xf numFmtId="166" fontId="0" fillId="6" borderId="2" xfId="0" applyNumberFormat="1" applyFill="1" applyBorder="1"/>
    <xf numFmtId="166" fontId="0" fillId="6" borderId="1" xfId="0" applyNumberFormat="1" applyFill="1" applyBorder="1"/>
    <xf numFmtId="0" fontId="0" fillId="6" borderId="1" xfId="0" applyFill="1" applyBorder="1" applyAlignment="1">
      <alignment horizontal="right"/>
    </xf>
    <xf numFmtId="0" fontId="0" fillId="7" borderId="29" xfId="0" applyFill="1" applyBorder="1"/>
    <xf numFmtId="165" fontId="0" fillId="0" borderId="45" xfId="0" applyNumberFormat="1" applyBorder="1"/>
    <xf numFmtId="0" fontId="0" fillId="0" borderId="55" xfId="0" applyBorder="1" applyAlignment="1"/>
    <xf numFmtId="0" fontId="0" fillId="0" borderId="56" xfId="0" applyBorder="1" applyAlignment="1"/>
    <xf numFmtId="0" fontId="0" fillId="0" borderId="57" xfId="0" applyBorder="1" applyAlignment="1"/>
    <xf numFmtId="11" fontId="0" fillId="0" borderId="58" xfId="0" applyNumberFormat="1" applyBorder="1"/>
    <xf numFmtId="2" fontId="0" fillId="0" borderId="35" xfId="0" applyNumberFormat="1" applyBorder="1"/>
    <xf numFmtId="2" fontId="0" fillId="0" borderId="39" xfId="0" applyNumberFormat="1" applyBorder="1"/>
    <xf numFmtId="2" fontId="0" fillId="0" borderId="40" xfId="0" applyNumberFormat="1" applyBorder="1"/>
    <xf numFmtId="11" fontId="0" fillId="0" borderId="0" xfId="0" applyNumberFormat="1" applyFill="1" applyBorder="1"/>
    <xf numFmtId="0" fontId="0" fillId="0" borderId="12" xfId="0" applyBorder="1"/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8" borderId="2" xfId="0" applyFill="1" applyBorder="1"/>
    <xf numFmtId="0" fontId="0" fillId="8" borderId="1" xfId="0" applyFill="1" applyBorder="1"/>
    <xf numFmtId="0" fontId="0" fillId="0" borderId="6" xfId="0" applyBorder="1" applyAlignment="1">
      <alignment wrapText="1"/>
    </xf>
    <xf numFmtId="0" fontId="0" fillId="0" borderId="13" xfId="0" applyBorder="1"/>
    <xf numFmtId="0" fontId="0" fillId="0" borderId="16" xfId="0" applyBorder="1"/>
    <xf numFmtId="0" fontId="0" fillId="0" borderId="60" xfId="0" applyBorder="1"/>
    <xf numFmtId="0" fontId="0" fillId="0" borderId="61" xfId="0" applyBorder="1"/>
    <xf numFmtId="0" fontId="0" fillId="0" borderId="18" xfId="0" applyBorder="1"/>
    <xf numFmtId="0" fontId="0" fillId="0" borderId="63" xfId="0" applyBorder="1"/>
    <xf numFmtId="0" fontId="0" fillId="0" borderId="64" xfId="0" applyBorder="1"/>
    <xf numFmtId="0" fontId="1" fillId="0" borderId="35" xfId="0" applyFont="1" applyFill="1" applyBorder="1"/>
    <xf numFmtId="0" fontId="0" fillId="0" borderId="0" xfId="0" applyFill="1" applyBorder="1" applyAlignment="1">
      <alignment textRotation="90"/>
    </xf>
    <xf numFmtId="2" fontId="0" fillId="8" borderId="59" xfId="0" applyNumberFormat="1" applyFill="1" applyBorder="1"/>
    <xf numFmtId="2" fontId="0" fillId="8" borderId="2" xfId="0" applyNumberFormat="1" applyFill="1" applyBorder="1"/>
    <xf numFmtId="2" fontId="0" fillId="0" borderId="12" xfId="0" applyNumberFormat="1" applyBorder="1"/>
    <xf numFmtId="2" fontId="0" fillId="0" borderId="56" xfId="0" applyNumberFormat="1" applyBorder="1"/>
    <xf numFmtId="2" fontId="0" fillId="8" borderId="55" xfId="0" applyNumberFormat="1" applyFill="1" applyBorder="1"/>
    <xf numFmtId="2" fontId="0" fillId="8" borderId="56" xfId="0" applyNumberFormat="1" applyFill="1" applyBorder="1"/>
    <xf numFmtId="2" fontId="0" fillId="8" borderId="11" xfId="0" applyNumberFormat="1" applyFill="1" applyBorder="1"/>
    <xf numFmtId="2" fontId="0" fillId="8" borderId="12" xfId="0" applyNumberFormat="1" applyFill="1" applyBorder="1"/>
    <xf numFmtId="2" fontId="0" fillId="0" borderId="61" xfId="0" applyNumberFormat="1" applyBorder="1"/>
    <xf numFmtId="2" fontId="0" fillId="0" borderId="16" xfId="0" applyNumberFormat="1" applyBorder="1"/>
    <xf numFmtId="2" fontId="0" fillId="0" borderId="13" xfId="0" applyNumberFormat="1" applyBorder="1"/>
    <xf numFmtId="2" fontId="0" fillId="0" borderId="42" xfId="0" applyNumberFormat="1" applyBorder="1"/>
    <xf numFmtId="2" fontId="0" fillId="0" borderId="62" xfId="0" applyNumberFormat="1" applyBorder="1"/>
    <xf numFmtId="2" fontId="0" fillId="0" borderId="17" xfId="0" applyNumberFormat="1" applyBorder="1"/>
    <xf numFmtId="0" fontId="0" fillId="0" borderId="50" xfId="0" applyBorder="1"/>
    <xf numFmtId="0" fontId="0" fillId="0" borderId="65" xfId="0" applyBorder="1"/>
    <xf numFmtId="0" fontId="0" fillId="0" borderId="50" xfId="0" applyFill="1" applyBorder="1"/>
    <xf numFmtId="0" fontId="0" fillId="0" borderId="51" xfId="0" applyFill="1" applyBorder="1"/>
    <xf numFmtId="0" fontId="0" fillId="0" borderId="66" xfId="0" applyBorder="1"/>
    <xf numFmtId="2" fontId="0" fillId="0" borderId="44" xfId="0" applyNumberFormat="1" applyBorder="1"/>
    <xf numFmtId="0" fontId="16" fillId="0" borderId="0" xfId="0" applyFont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 wrapText="1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11" fillId="0" borderId="36" xfId="0" applyFont="1" applyBorder="1" applyAlignment="1">
      <alignment horizontal="center" vertical="center" textRotation="90" wrapText="1"/>
    </xf>
    <xf numFmtId="0" fontId="11" fillId="0" borderId="37" xfId="0" applyFont="1" applyBorder="1" applyAlignment="1">
      <alignment horizontal="center" vertical="center" textRotation="90" wrapText="1"/>
    </xf>
    <xf numFmtId="0" fontId="11" fillId="0" borderId="38" xfId="0" applyFont="1" applyBorder="1" applyAlignment="1">
      <alignment horizontal="center" vertical="center" textRotation="90" wrapText="1"/>
    </xf>
    <xf numFmtId="0" fontId="11" fillId="0" borderId="36" xfId="0" applyFont="1" applyBorder="1" applyAlignment="1">
      <alignment horizontal="center" vertical="center" textRotation="90"/>
    </xf>
    <xf numFmtId="0" fontId="11" fillId="0" borderId="37" xfId="0" applyFont="1" applyBorder="1" applyAlignment="1">
      <alignment horizontal="center" vertical="center" textRotation="90"/>
    </xf>
    <xf numFmtId="0" fontId="11" fillId="0" borderId="38" xfId="0" applyFont="1" applyBorder="1" applyAlignment="1">
      <alignment horizontal="center" vertical="center" textRotation="90"/>
    </xf>
    <xf numFmtId="0" fontId="0" fillId="0" borderId="3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0" borderId="35" xfId="0" applyFont="1" applyBorder="1" applyAlignment="1">
      <alignment horizontal="center" wrapText="1"/>
    </xf>
    <xf numFmtId="0" fontId="10" fillId="0" borderId="39" xfId="0" applyFont="1" applyBorder="1" applyAlignment="1">
      <alignment horizontal="center" wrapText="1"/>
    </xf>
    <xf numFmtId="0" fontId="10" fillId="0" borderId="40" xfId="0" applyFont="1" applyBorder="1" applyAlignment="1">
      <alignment horizontal="center" wrapText="1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44" xfId="0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50" xfId="0" applyBorder="1" applyAlignment="1">
      <alignment horizontal="center" textRotation="90"/>
    </xf>
    <xf numFmtId="0" fontId="0" fillId="0" borderId="51" xfId="0" applyBorder="1" applyAlignment="1">
      <alignment horizontal="center" textRotation="90"/>
    </xf>
    <xf numFmtId="0" fontId="0" fillId="0" borderId="41" xfId="0" applyBorder="1" applyAlignment="1">
      <alignment horizontal="center" textRotation="9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>
        <c:manualLayout>
          <c:layoutTarget val="inner"/>
          <c:xMode val="edge"/>
          <c:yMode val="edge"/>
          <c:x val="0.13338666000083318"/>
          <c:y val="6.5355931118366933E-2"/>
          <c:w val="0.82901637295338082"/>
          <c:h val="0.72221848793290611"/>
        </c:manualLayout>
      </c:layout>
      <c:scatterChart>
        <c:scatterStyle val="lineMarker"/>
        <c:ser>
          <c:idx val="0"/>
          <c:order val="0"/>
          <c:tx>
            <c:strRef>
              <c:f>IF!$L$21</c:f>
              <c:strCache>
                <c:ptCount val="1"/>
                <c:pt idx="0">
                  <c:v>sin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</c:marker>
          <c:trendline>
            <c:trendlineType val="linear"/>
            <c:intercept val="0"/>
            <c:dispRSqr val="1"/>
            <c:dispEq val="1"/>
            <c:trendlineLbl>
              <c:layout>
                <c:manualLayout>
                  <c:x val="-1.1743438320209985E-2"/>
                  <c:y val="0.40212374367838166"/>
                </c:manualLayout>
              </c:layout>
              <c:numFmt formatCode="#,##0.00000" sourceLinked="0"/>
            </c:trendlineLbl>
          </c:trendline>
          <c:xVal>
            <c:numRef>
              <c:f>IF!$K$22:$K$27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7</c:v>
                </c:pt>
              </c:numCache>
            </c:numRef>
          </c:xVal>
          <c:yVal>
            <c:numRef>
              <c:f>IF!$L$22:$L$27</c:f>
              <c:numCache>
                <c:formatCode>General</c:formatCode>
                <c:ptCount val="6"/>
                <c:pt idx="0">
                  <c:v>1.5433663191818714E-2</c:v>
                </c:pt>
                <c:pt idx="1">
                  <c:v>2.8654160987758262E-2</c:v>
                </c:pt>
                <c:pt idx="2">
                  <c:v>4.8454594263178871E-2</c:v>
                </c:pt>
                <c:pt idx="3">
                  <c:v>6.4364605583874065E-2</c:v>
                </c:pt>
                <c:pt idx="4">
                  <c:v>7.9679699634076548E-2</c:v>
                </c:pt>
                <c:pt idx="5">
                  <c:v>0.11229512366362336</c:v>
                </c:pt>
              </c:numCache>
            </c:numRef>
          </c:yVal>
        </c:ser>
        <c:axId val="102566528"/>
        <c:axId val="102589184"/>
      </c:scatterChart>
      <c:valAx>
        <c:axId val="10256652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 i="1"/>
                  <a:t>n</a:t>
                </a:r>
                <a:r>
                  <a:rPr lang="de-DE" i="0" baseline="0"/>
                  <a:t> Maxima</a:t>
                </a:r>
                <a:r>
                  <a:rPr lang="de-DE" i="1" baseline="0"/>
                  <a:t> [/]</a:t>
                </a:r>
                <a:endParaRPr lang="de-DE" i="0" baseline="0"/>
              </a:p>
            </c:rich>
          </c:tx>
          <c:layout>
            <c:manualLayout>
              <c:xMode val="edge"/>
              <c:yMode val="edge"/>
              <c:x val="0.74863412906719995"/>
              <c:y val="0.8844392164394147"/>
            </c:manualLayout>
          </c:layout>
        </c:title>
        <c:numFmt formatCode="General" sourceLinked="1"/>
        <c:tickLblPos val="nextTo"/>
        <c:crossAx val="102589184"/>
        <c:crosses val="autoZero"/>
        <c:crossBetween val="midCat"/>
      </c:valAx>
      <c:valAx>
        <c:axId val="1025891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sin</a:t>
                </a:r>
                <a:r>
                  <a:rPr lang="el-GR" i="1"/>
                  <a:t>Θ</a:t>
                </a:r>
                <a:r>
                  <a:rPr lang="de-DE" i="1"/>
                  <a:t>n </a:t>
                </a:r>
                <a:r>
                  <a:rPr lang="de-DE" i="0"/>
                  <a:t>[/]</a:t>
                </a:r>
                <a:endParaRPr lang="de-DE" i="1"/>
              </a:p>
            </c:rich>
          </c:tx>
          <c:layout>
            <c:manualLayout>
              <c:xMode val="edge"/>
              <c:yMode val="edge"/>
              <c:x val="1.441798941798942E-2"/>
              <c:y val="0.1160601113885162"/>
            </c:manualLayout>
          </c:layout>
        </c:title>
        <c:numFmt formatCode="General" sourceLinked="1"/>
        <c:tickLblPos val="nextTo"/>
        <c:crossAx val="10256652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>
        <c:manualLayout>
          <c:layoutTarget val="inner"/>
          <c:xMode val="edge"/>
          <c:yMode val="edge"/>
          <c:x val="0.13338666000083318"/>
          <c:y val="6.5355931118366933E-2"/>
          <c:w val="0.82901637295338082"/>
          <c:h val="0.77099897573778964"/>
        </c:manualLayout>
      </c:layout>
      <c:scatterChart>
        <c:scatterStyle val="lineMarker"/>
        <c:ser>
          <c:idx val="0"/>
          <c:order val="0"/>
          <c:tx>
            <c:strRef>
              <c:f>IF!$F$52</c:f>
              <c:strCache>
                <c:ptCount val="1"/>
                <c:pt idx="0">
                  <c:v>Winkel Θ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</c:marker>
          <c:trendline>
            <c:trendlineType val="linear"/>
            <c:dispRSqr val="1"/>
            <c:dispEq val="1"/>
            <c:trendlineLbl>
              <c:layout>
                <c:manualLayout>
                  <c:x val="-0.35182352205974687"/>
                  <c:y val="0.10944081684911337"/>
                </c:manualLayout>
              </c:layout>
              <c:numFmt formatCode="#,##0.00000" sourceLinked="0"/>
            </c:trendlineLbl>
          </c:trendline>
          <c:xVal>
            <c:numRef>
              <c:f>IF!$E$53:$E$63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xVal>
          <c:yVal>
            <c:numRef>
              <c:f>IF!$F$53:$F$63</c:f>
              <c:numCache>
                <c:formatCode>General</c:formatCode>
                <c:ptCount val="11"/>
                <c:pt idx="0">
                  <c:v>6.6322165858604528E-3</c:v>
                </c:pt>
                <c:pt idx="1">
                  <c:v>8.6683334125196194E-3</c:v>
                </c:pt>
                <c:pt idx="2">
                  <c:v>1.0723768870614603E-2</c:v>
                </c:pt>
                <c:pt idx="3">
                  <c:v>1.270155538586404E-2</c:v>
                </c:pt>
                <c:pt idx="4">
                  <c:v>1.4814962126173396E-2</c:v>
                </c:pt>
                <c:pt idx="5">
                  <c:v>1.6870074945140631E-2</c:v>
                </c:pt>
                <c:pt idx="6">
                  <c:v>1.8925045259528778E-2</c:v>
                </c:pt>
                <c:pt idx="7">
                  <c:v>2.1057392387743488E-2</c:v>
                </c:pt>
                <c:pt idx="8">
                  <c:v>2.3112018658687204E-2</c:v>
                </c:pt>
                <c:pt idx="9">
                  <c:v>2.5224591046362859E-2</c:v>
                </c:pt>
                <c:pt idx="10">
                  <c:v>2.7375694700252536E-2</c:v>
                </c:pt>
              </c:numCache>
            </c:numRef>
          </c:yVal>
        </c:ser>
        <c:axId val="102695680"/>
        <c:axId val="102697600"/>
      </c:scatterChart>
      <c:valAx>
        <c:axId val="102695680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 i="1"/>
                  <a:t>n</a:t>
                </a:r>
                <a:r>
                  <a:rPr lang="de-DE" i="0" baseline="0"/>
                  <a:t> Minima</a:t>
                </a:r>
                <a:r>
                  <a:rPr lang="de-DE" i="1" baseline="0"/>
                  <a:t> [/]</a:t>
                </a:r>
                <a:endParaRPr lang="de-DE" i="0" baseline="0"/>
              </a:p>
            </c:rich>
          </c:tx>
          <c:layout>
            <c:manualLayout>
              <c:xMode val="edge"/>
              <c:yMode val="edge"/>
              <c:x val="0.76450714494021088"/>
              <c:y val="0.89256929774021621"/>
            </c:manualLayout>
          </c:layout>
        </c:title>
        <c:numFmt formatCode="General" sourceLinked="1"/>
        <c:tickLblPos val="nextTo"/>
        <c:crossAx val="102697600"/>
        <c:crosses val="autoZero"/>
        <c:crossBetween val="midCat"/>
      </c:valAx>
      <c:valAx>
        <c:axId val="10269760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 i="0"/>
                  <a:t>sin</a:t>
                </a:r>
                <a:r>
                  <a:rPr lang="el-GR" i="0"/>
                  <a:t>ϴ</a:t>
                </a:r>
                <a:r>
                  <a:rPr lang="de-DE" i="0"/>
                  <a:t>n[/]</a:t>
                </a:r>
                <a:endParaRPr lang="de-DE" i="1"/>
              </a:p>
            </c:rich>
          </c:tx>
          <c:layout>
            <c:manualLayout>
              <c:xMode val="edge"/>
              <c:yMode val="edge"/>
              <c:x val="1.1772486772486771E-2"/>
              <c:y val="0.19329588374624099"/>
            </c:manualLayout>
          </c:layout>
        </c:title>
        <c:numFmt formatCode="General" sourceLinked="1"/>
        <c:tickLblPos val="nextTo"/>
        <c:crossAx val="102695680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MI!$O$28</c:f>
              <c:strCache>
                <c:ptCount val="1"/>
                <c:pt idx="0">
                  <c:v>M(Mikroskop)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1"/>
            <c:dispEq val="1"/>
            <c:trendlineLbl>
              <c:layout>
                <c:manualLayout>
                  <c:x val="-0.23016118230862981"/>
                  <c:y val="1.4543462441026648E-2"/>
                </c:manualLayout>
              </c:layout>
              <c:numFmt formatCode="#,##0.00000" sourceLinked="0"/>
            </c:trendlineLbl>
          </c:trendline>
          <c:xVal>
            <c:numRef>
              <c:f>MI!$N$29:$N$36</c:f>
              <c:numCache>
                <c:formatCode>General</c:formatCode>
                <c:ptCount val="8"/>
                <c:pt idx="0">
                  <c:v>136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</c:numCache>
            </c:numRef>
          </c:xVal>
          <c:yVal>
            <c:numRef>
              <c:f>MI!$O$29:$O$36</c:f>
              <c:numCache>
                <c:formatCode>General</c:formatCode>
                <c:ptCount val="8"/>
                <c:pt idx="0">
                  <c:v>17.676767676767678</c:v>
                </c:pt>
                <c:pt idx="1">
                  <c:v>26.936026936026938</c:v>
                </c:pt>
                <c:pt idx="2">
                  <c:v>33.670033670033675</c:v>
                </c:pt>
                <c:pt idx="3">
                  <c:v>39.772727272727273</c:v>
                </c:pt>
                <c:pt idx="4">
                  <c:v>44.823232323232318</c:v>
                </c:pt>
                <c:pt idx="5">
                  <c:v>53.030303030303031</c:v>
                </c:pt>
                <c:pt idx="6">
                  <c:v>59.343434343434339</c:v>
                </c:pt>
                <c:pt idx="7">
                  <c:v>65.656565656565647</c:v>
                </c:pt>
              </c:numCache>
            </c:numRef>
          </c:yVal>
        </c:ser>
        <c:axId val="102960128"/>
        <c:axId val="102990976"/>
      </c:scatterChart>
      <c:valAx>
        <c:axId val="10296012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t</a:t>
                </a:r>
                <a:r>
                  <a:rPr lang="de-DE" baseline="0"/>
                  <a:t> [mm]</a:t>
                </a:r>
                <a:endParaRPr lang="de-DE"/>
              </a:p>
            </c:rich>
          </c:tx>
        </c:title>
        <c:numFmt formatCode="General" sourceLinked="1"/>
        <c:tickLblPos val="nextTo"/>
        <c:crossAx val="102990976"/>
        <c:crosses val="autoZero"/>
        <c:crossBetween val="midCat"/>
      </c:valAx>
      <c:valAx>
        <c:axId val="10299097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MPraxis</a:t>
                </a:r>
                <a:r>
                  <a:rPr lang="de-DE" baseline="0"/>
                  <a:t> [/]</a:t>
                </a:r>
              </a:p>
            </c:rich>
          </c:tx>
        </c:title>
        <c:numFmt formatCode="General" sourceLinked="1"/>
        <c:tickLblPos val="nextTo"/>
        <c:crossAx val="10296012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>
        <c:manualLayout>
          <c:layoutTarget val="inner"/>
          <c:xMode val="edge"/>
          <c:yMode val="edge"/>
          <c:x val="0.14910949014808741"/>
          <c:y val="4.9017746953816908E-2"/>
          <c:w val="0.81398536839336799"/>
          <c:h val="0.68494828874867464"/>
        </c:manualLayout>
      </c:layout>
      <c:scatterChart>
        <c:scatterStyle val="lineMarker"/>
        <c:ser>
          <c:idx val="0"/>
          <c:order val="0"/>
          <c:tx>
            <c:strRef>
              <c:f>RE!$C$21</c:f>
              <c:strCache>
                <c:ptCount val="1"/>
                <c:pt idx="0">
                  <c:v>ω'[Hz]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trendline>
            <c:trendlineType val="power"/>
          </c:trendline>
          <c:trendline>
            <c:trendlineType val="poly"/>
            <c:order val="2"/>
          </c:trendline>
          <c:xVal>
            <c:numRef>
              <c:f>RE!$B$22:$B$26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</c:numCache>
            </c:numRef>
          </c:xVal>
          <c:yVal>
            <c:numRef>
              <c:f>RE!$C$22:$C$26</c:f>
              <c:numCache>
                <c:formatCode>General</c:formatCode>
                <c:ptCount val="5"/>
                <c:pt idx="0">
                  <c:v>2.5378661508008613</c:v>
                </c:pt>
                <c:pt idx="1">
                  <c:v>2.5367594528162853</c:v>
                </c:pt>
                <c:pt idx="2">
                  <c:v>2.5273599200671399</c:v>
                </c:pt>
                <c:pt idx="3">
                  <c:v>2.508033059264128</c:v>
                </c:pt>
                <c:pt idx="4">
                  <c:v>2.477974354984688</c:v>
                </c:pt>
              </c:numCache>
            </c:numRef>
          </c:yVal>
        </c:ser>
        <c:axId val="129922944"/>
        <c:axId val="129933312"/>
      </c:scatterChart>
      <c:valAx>
        <c:axId val="12992294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Magnetpaare</a:t>
                </a:r>
                <a:r>
                  <a:rPr lang="de-DE" baseline="0"/>
                  <a:t> b [/]</a:t>
                </a:r>
                <a:endParaRPr lang="de-DE"/>
              </a:p>
            </c:rich>
          </c:tx>
          <c:layout>
            <c:manualLayout>
              <c:xMode val="edge"/>
              <c:yMode val="edge"/>
              <c:x val="0.6753685543908271"/>
              <c:y val="0.83453025325476704"/>
            </c:manualLayout>
          </c:layout>
        </c:title>
        <c:numFmt formatCode="General" sourceLinked="1"/>
        <c:tickLblPos val="nextTo"/>
        <c:crossAx val="129933312"/>
        <c:crosses val="autoZero"/>
        <c:crossBetween val="midCat"/>
      </c:valAx>
      <c:valAx>
        <c:axId val="1299333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de-DE"/>
                  <a:t>' [Hz]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14420312044327793"/>
            </c:manualLayout>
          </c:layout>
        </c:title>
        <c:numFmt formatCode="General" sourceLinked="1"/>
        <c:tickLblPos val="nextTo"/>
        <c:crossAx val="129922944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>
        <c:manualLayout>
          <c:layoutTarget val="inner"/>
          <c:xMode val="edge"/>
          <c:yMode val="edge"/>
          <c:x val="0.15190507436570441"/>
          <c:y val="5.1400554097404488E-2"/>
          <c:w val="0.80684492563429888"/>
          <c:h val="0.665003645377661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x"/>
            <c:size val="7"/>
            <c:spPr>
              <a:ln>
                <a:solidFill>
                  <a:schemeClr val="tx1"/>
                </a:solidFill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44043569553805778"/>
                  <c:y val="0.26168635170603677"/>
                </c:manualLayout>
              </c:layout>
              <c:numFmt formatCode="#,##0.00000" sourceLinked="0"/>
            </c:trendlineLbl>
          </c:trendline>
          <c:trendline>
            <c:spPr>
              <a:ln>
                <a:solidFill>
                  <a:schemeClr val="bg1">
                    <a:lumMod val="50000"/>
                  </a:schemeClr>
                </a:solidFill>
              </a:ln>
            </c:spPr>
            <c:trendlineType val="linear"/>
          </c:trendline>
          <c:xVal>
            <c:numRef>
              <c:f>RE!$B$39:$B$42</c:f>
              <c:numCache>
                <c:formatCode>0.00000</c:formatCode>
                <c:ptCount val="4"/>
                <c:pt idx="0">
                  <c:v>6.0057850089999991E-3</c:v>
                </c:pt>
                <c:pt idx="1">
                  <c:v>5.3606140900000009E-2</c:v>
                </c:pt>
                <c:pt idx="2">
                  <c:v>0.15092448010000001</c:v>
                </c:pt>
                <c:pt idx="3">
                  <c:v>0.30079740249999998</c:v>
                </c:pt>
              </c:numCache>
            </c:numRef>
          </c:xVal>
          <c:yVal>
            <c:numRef>
              <c:f>RE!$C$39:$C$42</c:f>
              <c:numCache>
                <c:formatCode>0.00000</c:formatCode>
                <c:ptCount val="4"/>
                <c:pt idx="0">
                  <c:v>6.4351485214527795</c:v>
                </c:pt>
                <c:pt idx="1">
                  <c:v>6.3875481655617801</c:v>
                </c:pt>
                <c:pt idx="2">
                  <c:v>6.2902298263617809</c:v>
                </c:pt>
                <c:pt idx="3">
                  <c:v>6.1403569039617807</c:v>
                </c:pt>
              </c:numCache>
            </c:numRef>
          </c:yVal>
        </c:ser>
        <c:axId val="129950464"/>
        <c:axId val="129952384"/>
      </c:scatterChart>
      <c:valAx>
        <c:axId val="12995046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>
                    <a:latin typeface="Calibri"/>
                    <a:cs typeface="Calibri"/>
                  </a:rPr>
                  <a:t>β(b)^2 [/]</a:t>
                </a:r>
                <a:endParaRPr lang="de-DE"/>
              </a:p>
            </c:rich>
          </c:tx>
          <c:layout>
            <c:manualLayout>
              <c:xMode val="edge"/>
              <c:yMode val="edge"/>
              <c:x val="0.68744553805774278"/>
              <c:y val="0.83701370662000585"/>
            </c:manualLayout>
          </c:layout>
        </c:title>
        <c:numFmt formatCode="0.00" sourceLinked="0"/>
        <c:tickLblPos val="nextTo"/>
        <c:crossAx val="129952384"/>
        <c:crosses val="autoZero"/>
        <c:crossBetween val="midCat"/>
      </c:valAx>
      <c:valAx>
        <c:axId val="1299523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de-DE"/>
                  <a:t>'(b)^2 [/]</a:t>
                </a:r>
              </a:p>
            </c:rich>
          </c:tx>
          <c:layout>
            <c:manualLayout>
              <c:xMode val="edge"/>
              <c:yMode val="edge"/>
              <c:x val="2.2222222222222251E-2"/>
              <c:y val="0.13441163604549575"/>
            </c:manualLayout>
          </c:layout>
        </c:title>
        <c:numFmt formatCode="0.00" sourceLinked="0"/>
        <c:tickLblPos val="nextTo"/>
        <c:crossAx val="129950464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x"/>
            <c:size val="7"/>
            <c:spPr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bg1">
                    <a:lumMod val="65000"/>
                  </a:schemeClr>
                </a:solidFill>
              </a:ln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-0.64865441819773006"/>
                  <c:y val="0.78193277923592508"/>
                </c:manualLayout>
              </c:layout>
              <c:numFmt formatCode="#,##0.00000" sourceLinked="0"/>
            </c:trendlineLbl>
          </c:trendline>
          <c:xVal>
            <c:numRef>
              <c:f>RE!$C$56:$C$60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</c:numCache>
            </c:numRef>
          </c:xVal>
          <c:yVal>
            <c:numRef>
              <c:f>RE!$D$56:$D$60</c:f>
              <c:numCache>
                <c:formatCode>General</c:formatCode>
                <c:ptCount val="5"/>
                <c:pt idx="0">
                  <c:v>1.9741000000000002E-2</c:v>
                </c:pt>
                <c:pt idx="1">
                  <c:v>7.7496999999999996E-2</c:v>
                </c:pt>
                <c:pt idx="2">
                  <c:v>0.23153000000000001</c:v>
                </c:pt>
                <c:pt idx="3">
                  <c:v>0.38849</c:v>
                </c:pt>
                <c:pt idx="4">
                  <c:v>0.54844999999999999</c:v>
                </c:pt>
              </c:numCache>
            </c:numRef>
          </c:yVal>
        </c:ser>
        <c:axId val="129985152"/>
        <c:axId val="129995520"/>
      </c:scatterChart>
      <c:valAx>
        <c:axId val="129985152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Magnetpaare</a:t>
                </a:r>
                <a:r>
                  <a:rPr lang="de-DE" baseline="0"/>
                  <a:t> b [/]</a:t>
                </a:r>
                <a:endParaRPr lang="de-DE"/>
              </a:p>
            </c:rich>
          </c:tx>
          <c:layout/>
        </c:title>
        <c:numFmt formatCode="General" sourceLinked="1"/>
        <c:tickLblPos val="nextTo"/>
        <c:crossAx val="129995520"/>
        <c:crosses val="autoZero"/>
        <c:crossBetween val="midCat"/>
      </c:valAx>
      <c:valAx>
        <c:axId val="1299955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Abklingskonstante </a:t>
                </a:r>
                <a:r>
                  <a:rPr lang="el-GR">
                    <a:latin typeface="Calibri"/>
                    <a:cs typeface="Calibri"/>
                  </a:rPr>
                  <a:t>β</a:t>
                </a:r>
                <a:r>
                  <a:rPr lang="de-DE">
                    <a:latin typeface="Calibri"/>
                    <a:cs typeface="Calibri"/>
                  </a:rPr>
                  <a:t> [/]</a:t>
                </a:r>
                <a:endParaRPr lang="de-DE"/>
              </a:p>
            </c:rich>
          </c:tx>
          <c:layout/>
        </c:title>
        <c:numFmt formatCode="General" sourceLinked="1"/>
        <c:tickLblPos val="nextTo"/>
        <c:crossAx val="129985152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tx>
            <c:v>b=1</c:v>
          </c:tx>
          <c:spPr>
            <a:ln w="28575">
              <a:noFill/>
            </a:ln>
          </c:spPr>
          <c:marker>
            <c:symbol val="x"/>
            <c:size val="7"/>
          </c:marker>
          <c:dPt>
            <c:idx val="1"/>
            <c:marker>
              <c:symbol val="circle"/>
              <c:size val="7"/>
            </c:marker>
          </c:dPt>
          <c:xVal>
            <c:numRef>
              <c:f>RE!$H$74:$H$85</c:f>
              <c:numCache>
                <c:formatCode>0.00000</c:formatCode>
                <c:ptCount val="12"/>
                <c:pt idx="0">
                  <c:v>2.8559933214452662</c:v>
                </c:pt>
                <c:pt idx="1">
                  <c:v>2.7318196987737333</c:v>
                </c:pt>
                <c:pt idx="2">
                  <c:v>2.6736958753955684</c:v>
                </c:pt>
                <c:pt idx="3">
                  <c:v>2.6179938779914944</c:v>
                </c:pt>
                <c:pt idx="4">
                  <c:v>2.5645654315018716</c:v>
                </c:pt>
                <c:pt idx="5">
                  <c:v>2.5132741228718345</c:v>
                </c:pt>
                <c:pt idx="6">
                  <c:v>2.4639942381096418</c:v>
                </c:pt>
                <c:pt idx="7">
                  <c:v>2.4166097335306098</c:v>
                </c:pt>
                <c:pt idx="8">
                  <c:v>2.3710133234639947</c:v>
                </c:pt>
                <c:pt idx="9">
                  <c:v>2.3271056693257726</c:v>
                </c:pt>
                <c:pt idx="10">
                  <c:v>2.2439947525641379</c:v>
                </c:pt>
                <c:pt idx="11">
                  <c:v>2.1666156231653746</c:v>
                </c:pt>
              </c:numCache>
            </c:numRef>
          </c:xVal>
          <c:yVal>
            <c:numRef>
              <c:f>RE!$I$74:$I$85</c:f>
              <c:numCache>
                <c:formatCode>0.00000</c:formatCode>
                <c:ptCount val="12"/>
                <c:pt idx="0">
                  <c:v>2.7845934884091346</c:v>
                </c:pt>
                <c:pt idx="1">
                  <c:v>2.3111194651625784</c:v>
                </c:pt>
                <c:pt idx="2">
                  <c:v>2.4196947672329894</c:v>
                </c:pt>
                <c:pt idx="3">
                  <c:v>2.2645647044626425</c:v>
                </c:pt>
                <c:pt idx="4">
                  <c:v>1.759291886010284</c:v>
                </c:pt>
                <c:pt idx="5">
                  <c:v>1.0706547763434016</c:v>
                </c:pt>
                <c:pt idx="6">
                  <c:v>0.79587013890941427</c:v>
                </c:pt>
                <c:pt idx="7">
                  <c:v>0.53648736084379534</c:v>
                </c:pt>
                <c:pt idx="8">
                  <c:v>0.56193015766096677</c:v>
                </c:pt>
                <c:pt idx="9">
                  <c:v>0.37466401276144939</c:v>
                </c:pt>
                <c:pt idx="10">
                  <c:v>0.38821109219359584</c:v>
                </c:pt>
                <c:pt idx="11">
                  <c:v>0.22749464043236434</c:v>
                </c:pt>
              </c:numCache>
            </c:numRef>
          </c:yVal>
        </c:ser>
        <c:ser>
          <c:idx val="1"/>
          <c:order val="1"/>
          <c:tx>
            <c:v>b=5</c:v>
          </c:tx>
          <c:spPr>
            <a:ln w="28575">
              <a:noFill/>
            </a:ln>
          </c:spPr>
          <c:marker>
            <c:symbol val="x"/>
            <c:size val="7"/>
          </c:marker>
          <c:xVal>
            <c:numRef>
              <c:f>RE!$Q$74:$Q$85</c:f>
              <c:numCache>
                <c:formatCode>0.00000</c:formatCode>
                <c:ptCount val="12"/>
                <c:pt idx="0">
                  <c:v>2.8559933214452662</c:v>
                </c:pt>
                <c:pt idx="1">
                  <c:v>2.7318196987737333</c:v>
                </c:pt>
                <c:pt idx="2">
                  <c:v>2.6736958753955684</c:v>
                </c:pt>
                <c:pt idx="3">
                  <c:v>2.6179938779914944</c:v>
                </c:pt>
                <c:pt idx="4">
                  <c:v>2.5645654315018716</c:v>
                </c:pt>
                <c:pt idx="5">
                  <c:v>2.5132741228718345</c:v>
                </c:pt>
                <c:pt idx="6">
                  <c:v>2.4639942381096418</c:v>
                </c:pt>
                <c:pt idx="7">
                  <c:v>2.4166097335306098</c:v>
                </c:pt>
                <c:pt idx="8">
                  <c:v>2.3710133234639947</c:v>
                </c:pt>
                <c:pt idx="9">
                  <c:v>2.3271056693257726</c:v>
                </c:pt>
                <c:pt idx="10">
                  <c:v>2.2439947525641379</c:v>
                </c:pt>
                <c:pt idx="11">
                  <c:v>2.1666156231653746</c:v>
                </c:pt>
              </c:numCache>
            </c:numRef>
          </c:xVal>
          <c:yVal>
            <c:numRef>
              <c:f>RE!$R$74:$R$85</c:f>
              <c:numCache>
                <c:formatCode>0.00000</c:formatCode>
                <c:ptCount val="12"/>
                <c:pt idx="0">
                  <c:v>2.0848751246550443</c:v>
                </c:pt>
                <c:pt idx="1">
                  <c:v>1.945055625526898</c:v>
                </c:pt>
                <c:pt idx="2">
                  <c:v>1.8207868911443823</c:v>
                </c:pt>
                <c:pt idx="3">
                  <c:v>1.6833700635485309</c:v>
                </c:pt>
                <c:pt idx="4">
                  <c:v>1.556691216921636</c:v>
                </c:pt>
                <c:pt idx="5">
                  <c:v>1.4174866052997146</c:v>
                </c:pt>
                <c:pt idx="6">
                  <c:v>1.2837409980551233</c:v>
                </c:pt>
                <c:pt idx="7">
                  <c:v>1.1599726720946926</c:v>
                </c:pt>
                <c:pt idx="8">
                  <c:v>1.0029386358252697</c:v>
                </c:pt>
                <c:pt idx="9">
                  <c:v>0.93782358473828642</c:v>
                </c:pt>
                <c:pt idx="10">
                  <c:v>0.85944999023206481</c:v>
                </c:pt>
                <c:pt idx="11">
                  <c:v>0.73448269625306206</c:v>
                </c:pt>
              </c:numCache>
            </c:numRef>
          </c:yVal>
        </c:ser>
        <c:axId val="130040576"/>
        <c:axId val="130042496"/>
      </c:scatterChart>
      <c:valAx>
        <c:axId val="130040576"/>
        <c:scaling>
          <c:orientation val="minMax"/>
          <c:max val="3"/>
          <c:min val="2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>
                    <a:latin typeface="Calibri"/>
                    <a:cs typeface="Calibri"/>
                  </a:rPr>
                  <a:t>ω</a:t>
                </a:r>
                <a:endParaRPr lang="de-DE"/>
              </a:p>
            </c:rich>
          </c:tx>
          <c:layout/>
        </c:title>
        <c:numFmt formatCode="0.0" sourceLinked="0"/>
        <c:tickLblPos val="nextTo"/>
        <c:crossAx val="130042496"/>
        <c:crosses val="autoZero"/>
        <c:crossBetween val="midCat"/>
      </c:valAx>
      <c:valAx>
        <c:axId val="13004249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φ</a:t>
                </a:r>
                <a:endParaRPr lang="de-DE"/>
              </a:p>
            </c:rich>
          </c:tx>
          <c:layout>
            <c:manualLayout>
              <c:xMode val="edge"/>
              <c:yMode val="edge"/>
              <c:x val="2.2666667748349696E-2"/>
              <c:y val="0.42185879458451553"/>
            </c:manualLayout>
          </c:layout>
        </c:title>
        <c:numFmt formatCode="0.0" sourceLinked="0"/>
        <c:tickLblPos val="nextTo"/>
        <c:crossAx val="130040576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tx>
            <c:v>b=1</c:v>
          </c:tx>
          <c:spPr>
            <a:ln w="28575">
              <a:noFill/>
            </a:ln>
          </c:spPr>
          <c:marker>
            <c:symbol val="x"/>
            <c:size val="7"/>
          </c:marker>
          <c:xVal>
            <c:numRef>
              <c:f>RE!$H$74:$H$85</c:f>
              <c:numCache>
                <c:formatCode>0.00000</c:formatCode>
                <c:ptCount val="12"/>
                <c:pt idx="0">
                  <c:v>2.8559933214452662</c:v>
                </c:pt>
                <c:pt idx="1">
                  <c:v>2.7318196987737333</c:v>
                </c:pt>
                <c:pt idx="2">
                  <c:v>2.6736958753955684</c:v>
                </c:pt>
                <c:pt idx="3">
                  <c:v>2.6179938779914944</c:v>
                </c:pt>
                <c:pt idx="4">
                  <c:v>2.5645654315018716</c:v>
                </c:pt>
                <c:pt idx="5">
                  <c:v>2.5132741228718345</c:v>
                </c:pt>
                <c:pt idx="6">
                  <c:v>2.4639942381096418</c:v>
                </c:pt>
                <c:pt idx="7">
                  <c:v>2.4166097335306098</c:v>
                </c:pt>
                <c:pt idx="8">
                  <c:v>2.3710133234639947</c:v>
                </c:pt>
                <c:pt idx="9">
                  <c:v>2.3271056693257726</c:v>
                </c:pt>
                <c:pt idx="10">
                  <c:v>2.2439947525641379</c:v>
                </c:pt>
                <c:pt idx="11">
                  <c:v>2.1666156231653746</c:v>
                </c:pt>
              </c:numCache>
            </c:numRef>
          </c:xVal>
          <c:yVal>
            <c:numRef>
              <c:f>RE!$E$74:$E$85</c:f>
              <c:numCache>
                <c:formatCode>General</c:formatCode>
                <c:ptCount val="12"/>
                <c:pt idx="0">
                  <c:v>3.49E-2</c:v>
                </c:pt>
                <c:pt idx="1">
                  <c:v>5.3800000000000001E-2</c:v>
                </c:pt>
                <c:pt idx="2">
                  <c:v>7.3899999999999993E-2</c:v>
                </c:pt>
                <c:pt idx="3">
                  <c:v>0.11015</c:v>
                </c:pt>
                <c:pt idx="4">
                  <c:v>0.16789999999999999</c:v>
                </c:pt>
                <c:pt idx="5">
                  <c:v>0.16715000000000002</c:v>
                </c:pt>
                <c:pt idx="6">
                  <c:v>0.10225000000000001</c:v>
                </c:pt>
                <c:pt idx="7">
                  <c:v>7.5550000000000006E-2</c:v>
                </c:pt>
                <c:pt idx="8">
                  <c:v>5.8049999999999997E-2</c:v>
                </c:pt>
                <c:pt idx="9">
                  <c:v>5.2400000000000002E-2</c:v>
                </c:pt>
                <c:pt idx="10">
                  <c:v>3.7650000000000003E-2</c:v>
                </c:pt>
                <c:pt idx="11">
                  <c:v>3.49E-2</c:v>
                </c:pt>
              </c:numCache>
            </c:numRef>
          </c:yVal>
        </c:ser>
        <c:ser>
          <c:idx val="1"/>
          <c:order val="1"/>
          <c:tx>
            <c:v>b=5</c:v>
          </c:tx>
          <c:spPr>
            <a:ln w="28575">
              <a:noFill/>
            </a:ln>
          </c:spPr>
          <c:marker>
            <c:symbol val="x"/>
            <c:size val="7"/>
          </c:marker>
          <c:xVal>
            <c:numRef>
              <c:f>RE!$Q$74:$Q$85</c:f>
              <c:numCache>
                <c:formatCode>0.00000</c:formatCode>
                <c:ptCount val="12"/>
                <c:pt idx="0">
                  <c:v>2.8559933214452662</c:v>
                </c:pt>
                <c:pt idx="1">
                  <c:v>2.7318196987737333</c:v>
                </c:pt>
                <c:pt idx="2">
                  <c:v>2.6736958753955684</c:v>
                </c:pt>
                <c:pt idx="3">
                  <c:v>2.6179938779914944</c:v>
                </c:pt>
                <c:pt idx="4">
                  <c:v>2.5645654315018716</c:v>
                </c:pt>
                <c:pt idx="5">
                  <c:v>2.5132741228718345</c:v>
                </c:pt>
                <c:pt idx="6">
                  <c:v>2.4639942381096418</c:v>
                </c:pt>
                <c:pt idx="7">
                  <c:v>2.4166097335306098</c:v>
                </c:pt>
                <c:pt idx="8">
                  <c:v>2.3710133234639947</c:v>
                </c:pt>
                <c:pt idx="9">
                  <c:v>2.3271056693257726</c:v>
                </c:pt>
                <c:pt idx="10">
                  <c:v>2.2439947525641379</c:v>
                </c:pt>
                <c:pt idx="11">
                  <c:v>2.1666156231653746</c:v>
                </c:pt>
              </c:numCache>
            </c:numRef>
          </c:xVal>
          <c:yVal>
            <c:numRef>
              <c:f>RE!$N$74:$N$85</c:f>
              <c:numCache>
                <c:formatCode>General</c:formatCode>
                <c:ptCount val="12"/>
                <c:pt idx="0">
                  <c:v>2.24E-2</c:v>
                </c:pt>
                <c:pt idx="1">
                  <c:v>2.69E-2</c:v>
                </c:pt>
                <c:pt idx="2">
                  <c:v>3.005E-2</c:v>
                </c:pt>
                <c:pt idx="3">
                  <c:v>2.2749999999999999E-2</c:v>
                </c:pt>
                <c:pt idx="4">
                  <c:v>3.2000000000000001E-2</c:v>
                </c:pt>
                <c:pt idx="5">
                  <c:v>3.15E-2</c:v>
                </c:pt>
                <c:pt idx="6">
                  <c:v>3.2149999999999998E-2</c:v>
                </c:pt>
                <c:pt idx="7">
                  <c:v>3.3399999999999999E-2</c:v>
                </c:pt>
                <c:pt idx="8">
                  <c:v>3.1150000000000001E-2</c:v>
                </c:pt>
                <c:pt idx="9">
                  <c:v>3.0499999999999999E-2</c:v>
                </c:pt>
                <c:pt idx="10">
                  <c:v>2.5899999999999999E-2</c:v>
                </c:pt>
                <c:pt idx="11">
                  <c:v>2.4050000000000002E-2</c:v>
                </c:pt>
              </c:numCache>
            </c:numRef>
          </c:yVal>
        </c:ser>
        <c:axId val="130051072"/>
        <c:axId val="130073728"/>
      </c:scatterChart>
      <c:valAx>
        <c:axId val="130051072"/>
        <c:scaling>
          <c:orientation val="minMax"/>
          <c:max val="3"/>
          <c:min val="2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>
                    <a:latin typeface="Calibri"/>
                    <a:cs typeface="Calibri"/>
                  </a:rPr>
                  <a:t>ω</a:t>
                </a:r>
                <a:endParaRPr lang="de-DE"/>
              </a:p>
            </c:rich>
          </c:tx>
          <c:layout/>
        </c:title>
        <c:numFmt formatCode="0.0" sourceLinked="0"/>
        <c:tickLblPos val="nextTo"/>
        <c:crossAx val="130073728"/>
        <c:crosses val="autoZero"/>
        <c:crossBetween val="midCat"/>
        <c:majorUnit val="0.1"/>
      </c:valAx>
      <c:valAx>
        <c:axId val="13007372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A</a:t>
                </a:r>
              </a:p>
            </c:rich>
          </c:tx>
          <c:layout/>
        </c:title>
        <c:numFmt formatCode="General" sourceLinked="1"/>
        <c:tickLblPos val="nextTo"/>
        <c:crossAx val="13005107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[1]OG!$B$8:$B$17</c:f>
              <c:numCache>
                <c:formatCode>General</c:formatCode>
                <c:ptCount val="10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</c:numCache>
            </c:numRef>
          </c:xVal>
          <c:yVal>
            <c:numRef>
              <c:f>[1]OG!$C$8:$C$17</c:f>
              <c:numCache>
                <c:formatCode>General</c:formatCode>
                <c:ptCount val="10"/>
                <c:pt idx="0">
                  <c:v>0</c:v>
                </c:pt>
                <c:pt idx="1">
                  <c:v>2.2349999999999998E-2</c:v>
                </c:pt>
                <c:pt idx="2">
                  <c:v>4.4999999999999998E-2</c:v>
                </c:pt>
                <c:pt idx="3">
                  <c:v>6.7400000000000002E-2</c:v>
                </c:pt>
                <c:pt idx="4">
                  <c:v>8.9899999999999994E-2</c:v>
                </c:pt>
                <c:pt idx="5">
                  <c:v>0.1147</c:v>
                </c:pt>
                <c:pt idx="6">
                  <c:v>0.13320000000000001</c:v>
                </c:pt>
                <c:pt idx="7">
                  <c:v>0.15590000000000001</c:v>
                </c:pt>
                <c:pt idx="8">
                  <c:v>0.17810000000000001</c:v>
                </c:pt>
                <c:pt idx="9">
                  <c:v>0.2009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375A-465A-A2D6-9BDB6048C64C}"/>
            </c:ext>
          </c:extLst>
        </c:ser>
        <c:axId val="130254336"/>
        <c:axId val="130256256"/>
      </c:scatterChart>
      <c:valAx>
        <c:axId val="1302543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 in [V]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256256"/>
        <c:crosses val="autoZero"/>
        <c:crossBetween val="midCat"/>
      </c:valAx>
      <c:valAx>
        <c:axId val="1302562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 in [A]
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254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[1]OG!$B$35:$B$44</c:f>
              <c:numCache>
                <c:formatCode>General</c:formatCode>
                <c:ptCount val="10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</c:numCache>
            </c:numRef>
          </c:xVal>
          <c:yVal>
            <c:numRef>
              <c:f>[1]OG!$C$35:$C$44</c:f>
              <c:numCache>
                <c:formatCode>General</c:formatCode>
                <c:ptCount val="10"/>
                <c:pt idx="0">
                  <c:v>0</c:v>
                </c:pt>
                <c:pt idx="1">
                  <c:v>1.78E-2</c:v>
                </c:pt>
                <c:pt idx="2">
                  <c:v>3.5570999999999998E-2</c:v>
                </c:pt>
                <c:pt idx="3">
                  <c:v>5.4100000000000002E-2</c:v>
                </c:pt>
                <c:pt idx="4">
                  <c:v>7.2400000000000006E-2</c:v>
                </c:pt>
                <c:pt idx="5">
                  <c:v>0.09</c:v>
                </c:pt>
                <c:pt idx="6">
                  <c:v>0.1079</c:v>
                </c:pt>
                <c:pt idx="7">
                  <c:v>0.12609999999999999</c:v>
                </c:pt>
                <c:pt idx="8">
                  <c:v>0.1439</c:v>
                </c:pt>
                <c:pt idx="9">
                  <c:v>0.1615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FDC7-49F4-9F7B-C94323A11D7E}"/>
            </c:ext>
          </c:extLst>
        </c:ser>
        <c:axId val="130167552"/>
        <c:axId val="130169088"/>
      </c:scatterChart>
      <c:valAx>
        <c:axId val="13016755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 in [V]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169088"/>
        <c:crosses val="autoZero"/>
        <c:crossBetween val="midCat"/>
      </c:valAx>
      <c:valAx>
        <c:axId val="1301690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 in [A]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1675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[1]OG!$B$72:$B$91</c:f>
              <c:numCache>
                <c:formatCode>General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[1]OG!$C$72:$C$91</c:f>
              <c:numCache>
                <c:formatCode>General</c:formatCode>
                <c:ptCount val="20"/>
                <c:pt idx="0">
                  <c:v>0.183</c:v>
                </c:pt>
                <c:pt idx="1">
                  <c:v>0.36199999999999999</c:v>
                </c:pt>
                <c:pt idx="2">
                  <c:v>0.53500000000000003</c:v>
                </c:pt>
                <c:pt idx="3">
                  <c:v>0.71199999999999997</c:v>
                </c:pt>
                <c:pt idx="4">
                  <c:v>0.89</c:v>
                </c:pt>
                <c:pt idx="5">
                  <c:v>1.0660000000000001</c:v>
                </c:pt>
                <c:pt idx="6">
                  <c:v>1.2410000000000001</c:v>
                </c:pt>
                <c:pt idx="7">
                  <c:v>1.4179999999999999</c:v>
                </c:pt>
                <c:pt idx="8">
                  <c:v>1.5960000000000001</c:v>
                </c:pt>
                <c:pt idx="9">
                  <c:v>1.8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4DC5-4D24-8A72-E388010DA9A6}"/>
            </c:ext>
          </c:extLst>
        </c:ser>
        <c:axId val="130215296"/>
        <c:axId val="130397696"/>
      </c:scatterChart>
      <c:valAx>
        <c:axId val="13021529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l1</a:t>
                </a:r>
                <a:r>
                  <a:rPr lang="de-DE" baseline="0"/>
                  <a:t> in [m]</a:t>
                </a:r>
                <a:endParaRPr lang="de-DE"/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397696"/>
        <c:crosses val="autoZero"/>
        <c:crossBetween val="midCat"/>
      </c:valAx>
      <c:valAx>
        <c:axId val="1303976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U in [V]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215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KS!$D$6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xVal>
            <c:numRef>
              <c:f>(KS!$C$7:$C$21,KS!$C$23:$C$37)</c:f>
              <c:numCache>
                <c:formatCode>General</c:formatCode>
                <c:ptCount val="30"/>
                <c:pt idx="0">
                  <c:v>0.28000000000000003</c:v>
                </c:pt>
                <c:pt idx="1">
                  <c:v>0.32</c:v>
                </c:pt>
                <c:pt idx="2">
                  <c:v>0.36</c:v>
                </c:pt>
                <c:pt idx="3">
                  <c:v>0.42</c:v>
                </c:pt>
                <c:pt idx="4">
                  <c:v>0.5</c:v>
                </c:pt>
                <c:pt idx="5">
                  <c:v>0.56000000000000005</c:v>
                </c:pt>
                <c:pt idx="6">
                  <c:v>0.65</c:v>
                </c:pt>
                <c:pt idx="7">
                  <c:v>0.74</c:v>
                </c:pt>
                <c:pt idx="8">
                  <c:v>0.85</c:v>
                </c:pt>
                <c:pt idx="9">
                  <c:v>0.96</c:v>
                </c:pt>
                <c:pt idx="10">
                  <c:v>1.1000000000000001</c:v>
                </c:pt>
                <c:pt idx="11">
                  <c:v>1.28</c:v>
                </c:pt>
                <c:pt idx="15">
                  <c:v>1.3</c:v>
                </c:pt>
                <c:pt idx="16">
                  <c:v>1.32</c:v>
                </c:pt>
                <c:pt idx="17">
                  <c:v>1.35</c:v>
                </c:pt>
                <c:pt idx="18">
                  <c:v>1.38</c:v>
                </c:pt>
                <c:pt idx="19">
                  <c:v>1.4</c:v>
                </c:pt>
                <c:pt idx="20">
                  <c:v>1.46</c:v>
                </c:pt>
                <c:pt idx="21">
                  <c:v>1.5</c:v>
                </c:pt>
                <c:pt idx="22">
                  <c:v>1.6</c:v>
                </c:pt>
                <c:pt idx="23">
                  <c:v>1.7</c:v>
                </c:pt>
                <c:pt idx="24">
                  <c:v>1.8</c:v>
                </c:pt>
                <c:pt idx="25">
                  <c:v>1.9</c:v>
                </c:pt>
                <c:pt idx="26">
                  <c:v>2.2799999999999998</c:v>
                </c:pt>
              </c:numCache>
            </c:numRef>
          </c:xVal>
          <c:yVal>
            <c:numRef>
              <c:f>(KS!$D$7:$D$21,KS!$D$23:$D$37)</c:f>
              <c:numCache>
                <c:formatCode>General</c:formatCode>
                <c:ptCount val="30"/>
                <c:pt idx="0">
                  <c:v>0.2</c:v>
                </c:pt>
                <c:pt idx="1">
                  <c:v>1.8</c:v>
                </c:pt>
                <c:pt idx="2">
                  <c:v>3.2</c:v>
                </c:pt>
                <c:pt idx="3">
                  <c:v>4.8</c:v>
                </c:pt>
                <c:pt idx="4">
                  <c:v>6.4</c:v>
                </c:pt>
                <c:pt idx="5">
                  <c:v>7.4</c:v>
                </c:pt>
                <c:pt idx="6">
                  <c:v>8.1999999999999993</c:v>
                </c:pt>
                <c:pt idx="7">
                  <c:v>9</c:v>
                </c:pt>
                <c:pt idx="8">
                  <c:v>9.1999999999999993</c:v>
                </c:pt>
                <c:pt idx="9">
                  <c:v>9.4</c:v>
                </c:pt>
                <c:pt idx="10">
                  <c:v>9.6</c:v>
                </c:pt>
                <c:pt idx="11">
                  <c:v>9.8000000000000007</c:v>
                </c:pt>
                <c:pt idx="15">
                  <c:v>8.6</c:v>
                </c:pt>
                <c:pt idx="16">
                  <c:v>7.8</c:v>
                </c:pt>
                <c:pt idx="17">
                  <c:v>6.6</c:v>
                </c:pt>
                <c:pt idx="18">
                  <c:v>5.6</c:v>
                </c:pt>
                <c:pt idx="19">
                  <c:v>5</c:v>
                </c:pt>
                <c:pt idx="20">
                  <c:v>3.8</c:v>
                </c:pt>
                <c:pt idx="21">
                  <c:v>3</c:v>
                </c:pt>
                <c:pt idx="22">
                  <c:v>1.6</c:v>
                </c:pt>
                <c:pt idx="23">
                  <c:v>1</c:v>
                </c:pt>
                <c:pt idx="24">
                  <c:v>0.4</c:v>
                </c:pt>
                <c:pt idx="25">
                  <c:v>0.2</c:v>
                </c:pt>
                <c:pt idx="26">
                  <c:v>0.2</c:v>
                </c:pt>
              </c:numCache>
            </c:numRef>
          </c:yVal>
        </c:ser>
        <c:axId val="130507520"/>
        <c:axId val="130509440"/>
      </c:scatterChart>
      <c:valAx>
        <c:axId val="130507520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[ms]</a:t>
                </a:r>
              </a:p>
            </c:rich>
          </c:tx>
        </c:title>
        <c:numFmt formatCode="General" sourceLinked="1"/>
        <c:tickLblPos val="nextTo"/>
        <c:crossAx val="130509440"/>
        <c:crosses val="autoZero"/>
        <c:crossBetween val="midCat"/>
      </c:valAx>
      <c:valAx>
        <c:axId val="1305094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U[V]</a:t>
                </a:r>
              </a:p>
            </c:rich>
          </c:tx>
        </c:title>
        <c:numFmt formatCode="General" sourceLinked="1"/>
        <c:tickLblPos val="nextTo"/>
        <c:crossAx val="130507520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KS!$H$6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xVal>
            <c:numRef>
              <c:f>(KS!$G$7:$G$21,KS!$G$23:$G$37)</c:f>
              <c:numCache>
                <c:formatCode>General</c:formatCode>
                <c:ptCount val="30"/>
                <c:pt idx="0">
                  <c:v>0.44</c:v>
                </c:pt>
                <c:pt idx="1">
                  <c:v>0.48</c:v>
                </c:pt>
                <c:pt idx="2">
                  <c:v>0.52</c:v>
                </c:pt>
                <c:pt idx="3">
                  <c:v>0.57999999999999996</c:v>
                </c:pt>
                <c:pt idx="4">
                  <c:v>0.64</c:v>
                </c:pt>
                <c:pt idx="5">
                  <c:v>0.7</c:v>
                </c:pt>
                <c:pt idx="6">
                  <c:v>0.76</c:v>
                </c:pt>
                <c:pt idx="7">
                  <c:v>0.85</c:v>
                </c:pt>
                <c:pt idx="8">
                  <c:v>0.92</c:v>
                </c:pt>
                <c:pt idx="9">
                  <c:v>1</c:v>
                </c:pt>
                <c:pt idx="10">
                  <c:v>1.1499999999999999</c:v>
                </c:pt>
                <c:pt idx="11">
                  <c:v>1.39</c:v>
                </c:pt>
                <c:pt idx="15">
                  <c:v>1.4</c:v>
                </c:pt>
                <c:pt idx="16">
                  <c:v>1.43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  <c:pt idx="20">
                  <c:v>1.56</c:v>
                </c:pt>
                <c:pt idx="21">
                  <c:v>1.6</c:v>
                </c:pt>
                <c:pt idx="22">
                  <c:v>1.75</c:v>
                </c:pt>
                <c:pt idx="23">
                  <c:v>1.9</c:v>
                </c:pt>
                <c:pt idx="24">
                  <c:v>2</c:v>
                </c:pt>
                <c:pt idx="25">
                  <c:v>2.2000000000000002</c:v>
                </c:pt>
                <c:pt idx="26">
                  <c:v>2.39</c:v>
                </c:pt>
              </c:numCache>
            </c:numRef>
          </c:xVal>
          <c:yVal>
            <c:numRef>
              <c:f>(KS!$I$7:$I$21,KS!$I$23:$I$37)</c:f>
              <c:numCache>
                <c:formatCode>General</c:formatCode>
                <c:ptCount val="30"/>
                <c:pt idx="0">
                  <c:v>4.0999999999999996</c:v>
                </c:pt>
                <c:pt idx="1">
                  <c:v>3.4</c:v>
                </c:pt>
                <c:pt idx="2">
                  <c:v>2.8</c:v>
                </c:pt>
                <c:pt idx="3">
                  <c:v>2.2000000000000002</c:v>
                </c:pt>
                <c:pt idx="4">
                  <c:v>1.7</c:v>
                </c:pt>
                <c:pt idx="5">
                  <c:v>1.3</c:v>
                </c:pt>
                <c:pt idx="6">
                  <c:v>1</c:v>
                </c:pt>
                <c:pt idx="7">
                  <c:v>0.8</c:v>
                </c:pt>
                <c:pt idx="8">
                  <c:v>0.6</c:v>
                </c:pt>
                <c:pt idx="9">
                  <c:v>0.5</c:v>
                </c:pt>
                <c:pt idx="10">
                  <c:v>0.3</c:v>
                </c:pt>
                <c:pt idx="11">
                  <c:v>0.3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-4.5</c:v>
                </c:pt>
                <c:pt idx="16">
                  <c:v>-3.9</c:v>
                </c:pt>
                <c:pt idx="17">
                  <c:v>-3.5</c:v>
                </c:pt>
                <c:pt idx="18">
                  <c:v>-3</c:v>
                </c:pt>
                <c:pt idx="19">
                  <c:v>-2.7</c:v>
                </c:pt>
                <c:pt idx="20">
                  <c:v>-2</c:v>
                </c:pt>
                <c:pt idx="21">
                  <c:v>-1.5</c:v>
                </c:pt>
                <c:pt idx="22">
                  <c:v>-0.6</c:v>
                </c:pt>
                <c:pt idx="23">
                  <c:v>-0.2</c:v>
                </c:pt>
                <c:pt idx="24">
                  <c:v>-0.2</c:v>
                </c:pt>
                <c:pt idx="25">
                  <c:v>-0.2</c:v>
                </c:pt>
                <c:pt idx="26">
                  <c:v>-0.2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</c:ser>
        <c:axId val="130537344"/>
        <c:axId val="130416640"/>
      </c:scatterChart>
      <c:valAx>
        <c:axId val="13053734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t[ms]</a:t>
                </a:r>
              </a:p>
            </c:rich>
          </c:tx>
        </c:title>
        <c:numFmt formatCode="General" sourceLinked="1"/>
        <c:tickLblPos val="nextTo"/>
        <c:crossAx val="130416640"/>
        <c:crosses val="autoZero"/>
        <c:crossBetween val="midCat"/>
      </c:valAx>
      <c:valAx>
        <c:axId val="1304166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 [mA]</a:t>
                </a:r>
              </a:p>
            </c:rich>
          </c:tx>
        </c:title>
        <c:numFmt formatCode="General" sourceLinked="1"/>
        <c:tickLblPos val="nextTo"/>
        <c:crossAx val="130537344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KS!$D$44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xVal>
            <c:numRef>
              <c:f>(KS!$C$45:$C$59,KS!$C$61:$C$75)</c:f>
              <c:numCache>
                <c:formatCode>General</c:formatCode>
                <c:ptCount val="30"/>
                <c:pt idx="0">
                  <c:v>0.4</c:v>
                </c:pt>
                <c:pt idx="1">
                  <c:v>0.42</c:v>
                </c:pt>
                <c:pt idx="2">
                  <c:v>0.46</c:v>
                </c:pt>
                <c:pt idx="3">
                  <c:v>0.5</c:v>
                </c:pt>
                <c:pt idx="4">
                  <c:v>0.55000000000000004</c:v>
                </c:pt>
                <c:pt idx="5">
                  <c:v>0.6</c:v>
                </c:pt>
                <c:pt idx="6">
                  <c:v>0.65</c:v>
                </c:pt>
                <c:pt idx="7">
                  <c:v>0.72</c:v>
                </c:pt>
                <c:pt idx="8">
                  <c:v>0.85</c:v>
                </c:pt>
                <c:pt idx="9">
                  <c:v>1</c:v>
                </c:pt>
                <c:pt idx="10">
                  <c:v>1.2</c:v>
                </c:pt>
                <c:pt idx="11">
                  <c:v>1.39</c:v>
                </c:pt>
                <c:pt idx="15">
                  <c:v>1.4</c:v>
                </c:pt>
                <c:pt idx="16">
                  <c:v>1.43</c:v>
                </c:pt>
                <c:pt idx="17">
                  <c:v>1.45</c:v>
                </c:pt>
                <c:pt idx="18">
                  <c:v>1.5</c:v>
                </c:pt>
                <c:pt idx="19">
                  <c:v>1.55</c:v>
                </c:pt>
                <c:pt idx="20">
                  <c:v>1.62</c:v>
                </c:pt>
                <c:pt idx="21">
                  <c:v>1.68</c:v>
                </c:pt>
                <c:pt idx="22">
                  <c:v>1.75</c:v>
                </c:pt>
                <c:pt idx="23">
                  <c:v>1.95</c:v>
                </c:pt>
                <c:pt idx="24">
                  <c:v>2.1</c:v>
                </c:pt>
                <c:pt idx="25">
                  <c:v>2.2000000000000002</c:v>
                </c:pt>
                <c:pt idx="26">
                  <c:v>2.39</c:v>
                </c:pt>
              </c:numCache>
            </c:numRef>
          </c:xVal>
          <c:yVal>
            <c:numRef>
              <c:f>(KS!$D$45:$D$59,KS!$D$61:$D$75)</c:f>
              <c:numCache>
                <c:formatCode>General</c:formatCode>
                <c:ptCount val="30"/>
                <c:pt idx="0">
                  <c:v>9.6</c:v>
                </c:pt>
                <c:pt idx="1">
                  <c:v>7.8</c:v>
                </c:pt>
                <c:pt idx="2">
                  <c:v>5.2</c:v>
                </c:pt>
                <c:pt idx="3">
                  <c:v>3.6</c:v>
                </c:pt>
                <c:pt idx="4">
                  <c:v>2.2000000000000002</c:v>
                </c:pt>
                <c:pt idx="5">
                  <c:v>1.4</c:v>
                </c:pt>
                <c:pt idx="6">
                  <c:v>1</c:v>
                </c:pt>
                <c:pt idx="7">
                  <c:v>0.6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5">
                  <c:v>-9.6</c:v>
                </c:pt>
                <c:pt idx="16">
                  <c:v>-7</c:v>
                </c:pt>
                <c:pt idx="17">
                  <c:v>-5.8</c:v>
                </c:pt>
                <c:pt idx="18">
                  <c:v>-3.4</c:v>
                </c:pt>
                <c:pt idx="19">
                  <c:v>-2</c:v>
                </c:pt>
                <c:pt idx="20">
                  <c:v>-1</c:v>
                </c:pt>
                <c:pt idx="21">
                  <c:v>-0.6</c:v>
                </c:pt>
                <c:pt idx="22">
                  <c:v>-0.2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</c:ser>
        <c:axId val="130427904"/>
        <c:axId val="130454656"/>
      </c:scatterChart>
      <c:valAx>
        <c:axId val="13042790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[ms]</a:t>
                </a:r>
              </a:p>
            </c:rich>
          </c:tx>
        </c:title>
        <c:numFmt formatCode="General" sourceLinked="1"/>
        <c:tickLblPos val="nextTo"/>
        <c:crossAx val="130454656"/>
        <c:crosses val="autoZero"/>
        <c:crossBetween val="midCat"/>
      </c:valAx>
      <c:valAx>
        <c:axId val="13045465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U [V]</a:t>
                </a:r>
              </a:p>
            </c:rich>
          </c:tx>
        </c:title>
        <c:numFmt formatCode="General" sourceLinked="1"/>
        <c:tickLblPos val="nextTo"/>
        <c:crossAx val="130427904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KS!$H$44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xVal>
            <c:numRef>
              <c:f>(KS!$G$45:$G$59,KS!$G$61:$G$75)</c:f>
              <c:numCache>
                <c:formatCode>General</c:formatCode>
                <c:ptCount val="30"/>
                <c:pt idx="0">
                  <c:v>0.32</c:v>
                </c:pt>
                <c:pt idx="1">
                  <c:v>0.35</c:v>
                </c:pt>
                <c:pt idx="2">
                  <c:v>0.38</c:v>
                </c:pt>
                <c:pt idx="3">
                  <c:v>0.42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0.82</c:v>
                </c:pt>
                <c:pt idx="8">
                  <c:v>1</c:v>
                </c:pt>
                <c:pt idx="9">
                  <c:v>1.1499999999999999</c:v>
                </c:pt>
                <c:pt idx="10">
                  <c:v>1.2</c:v>
                </c:pt>
                <c:pt idx="11">
                  <c:v>1.33</c:v>
                </c:pt>
                <c:pt idx="15">
                  <c:v>1.34</c:v>
                </c:pt>
                <c:pt idx="16">
                  <c:v>1.35</c:v>
                </c:pt>
                <c:pt idx="17">
                  <c:v>1.38</c:v>
                </c:pt>
                <c:pt idx="18">
                  <c:v>1.4</c:v>
                </c:pt>
                <c:pt idx="19">
                  <c:v>1.44</c:v>
                </c:pt>
                <c:pt idx="20">
                  <c:v>1.5</c:v>
                </c:pt>
                <c:pt idx="21">
                  <c:v>1.58</c:v>
                </c:pt>
                <c:pt idx="22">
                  <c:v>1.65</c:v>
                </c:pt>
                <c:pt idx="23">
                  <c:v>1.85</c:v>
                </c:pt>
                <c:pt idx="24">
                  <c:v>2.0499999999999998</c:v>
                </c:pt>
                <c:pt idx="25">
                  <c:v>2.2000000000000002</c:v>
                </c:pt>
                <c:pt idx="26">
                  <c:v>2.33</c:v>
                </c:pt>
              </c:numCache>
            </c:numRef>
          </c:xVal>
          <c:yVal>
            <c:numRef>
              <c:f>(KS!$I$45:$I$59,KS!$I$61:$I$75)</c:f>
              <c:numCache>
                <c:formatCode>General</c:formatCode>
                <c:ptCount val="30"/>
                <c:pt idx="0">
                  <c:v>0.1</c:v>
                </c:pt>
                <c:pt idx="1">
                  <c:v>0.8</c:v>
                </c:pt>
                <c:pt idx="2">
                  <c:v>2.4</c:v>
                </c:pt>
                <c:pt idx="3">
                  <c:v>2.8</c:v>
                </c:pt>
                <c:pt idx="4">
                  <c:v>3.9</c:v>
                </c:pt>
                <c:pt idx="5">
                  <c:v>4.4000000000000004</c:v>
                </c:pt>
                <c:pt idx="6">
                  <c:v>4.7</c:v>
                </c:pt>
                <c:pt idx="7">
                  <c:v>4.7</c:v>
                </c:pt>
                <c:pt idx="8">
                  <c:v>4.8</c:v>
                </c:pt>
                <c:pt idx="9">
                  <c:v>4.8</c:v>
                </c:pt>
                <c:pt idx="10">
                  <c:v>4.8</c:v>
                </c:pt>
                <c:pt idx="11">
                  <c:v>4.8</c:v>
                </c:pt>
                <c:pt idx="15">
                  <c:v>4.3</c:v>
                </c:pt>
                <c:pt idx="16">
                  <c:v>4</c:v>
                </c:pt>
                <c:pt idx="17">
                  <c:v>3</c:v>
                </c:pt>
                <c:pt idx="18">
                  <c:v>2.4</c:v>
                </c:pt>
                <c:pt idx="19">
                  <c:v>1.6</c:v>
                </c:pt>
                <c:pt idx="20">
                  <c:v>1</c:v>
                </c:pt>
                <c:pt idx="21">
                  <c:v>0.4</c:v>
                </c:pt>
                <c:pt idx="22">
                  <c:v>0.2</c:v>
                </c:pt>
                <c:pt idx="23">
                  <c:v>0.1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</c:ser>
        <c:axId val="130470272"/>
        <c:axId val="130472192"/>
      </c:scatterChart>
      <c:valAx>
        <c:axId val="130470272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[ms]</a:t>
                </a:r>
              </a:p>
            </c:rich>
          </c:tx>
        </c:title>
        <c:numFmt formatCode="General" sourceLinked="1"/>
        <c:tickLblPos val="nextTo"/>
        <c:crossAx val="130472192"/>
        <c:crosses val="autoZero"/>
        <c:crossBetween val="midCat"/>
      </c:valAx>
      <c:valAx>
        <c:axId val="13047219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 [mA]</a:t>
                </a:r>
              </a:p>
            </c:rich>
          </c:tx>
        </c:title>
        <c:numFmt formatCode="General" sourceLinked="1"/>
        <c:tickLblPos val="nextTo"/>
        <c:crossAx val="130470272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3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KS!$C$86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3572703412073494"/>
                  <c:y val="0.11904638034113572"/>
                </c:manualLayout>
              </c:layout>
              <c:numFmt formatCode="General" sourceLinked="0"/>
            </c:trendlineLbl>
          </c:trendline>
          <c:xVal>
            <c:numRef>
              <c:f>KS!$B$87:$B$101</c:f>
              <c:numCache>
                <c:formatCode>General</c:formatCode>
                <c:ptCount val="15"/>
                <c:pt idx="0">
                  <c:v>1.28</c:v>
                </c:pt>
                <c:pt idx="1">
                  <c:v>1.3</c:v>
                </c:pt>
                <c:pt idx="2">
                  <c:v>1.32</c:v>
                </c:pt>
                <c:pt idx="3">
                  <c:v>1.35</c:v>
                </c:pt>
                <c:pt idx="4">
                  <c:v>1.38</c:v>
                </c:pt>
                <c:pt idx="5">
                  <c:v>1.4</c:v>
                </c:pt>
                <c:pt idx="6">
                  <c:v>1.46</c:v>
                </c:pt>
                <c:pt idx="7">
                  <c:v>1.5</c:v>
                </c:pt>
                <c:pt idx="8">
                  <c:v>1.6</c:v>
                </c:pt>
                <c:pt idx="9">
                  <c:v>1.7</c:v>
                </c:pt>
              </c:numCache>
            </c:numRef>
          </c:xVal>
          <c:yVal>
            <c:numRef>
              <c:f>KS!$C$87:$C$101</c:f>
              <c:numCache>
                <c:formatCode>General</c:formatCode>
                <c:ptCount val="15"/>
                <c:pt idx="0">
                  <c:v>0</c:v>
                </c:pt>
                <c:pt idx="1">
                  <c:v>-9.7638469563915933E-2</c:v>
                </c:pt>
                <c:pt idx="2">
                  <c:v>-0.26469255422708216</c:v>
                </c:pt>
                <c:pt idx="3">
                  <c:v>-0.42899560551835858</c:v>
                </c:pt>
                <c:pt idx="4">
                  <c:v>-0.5423242908253616</c:v>
                </c:pt>
                <c:pt idx="5">
                  <c:v>-0.8167611365271219</c:v>
                </c:pt>
                <c:pt idx="6">
                  <c:v>-1.0531499145913523</c:v>
                </c:pt>
                <c:pt idx="7">
                  <c:v>-1.6817585740137264</c:v>
                </c:pt>
                <c:pt idx="8">
                  <c:v>-2.1517622032594619</c:v>
                </c:pt>
                <c:pt idx="9">
                  <c:v>-3.068052935133617</c:v>
                </c:pt>
                <c:pt idx="10">
                  <c:v>-3.7612001156935624</c:v>
                </c:pt>
                <c:pt idx="11">
                  <c:v>-3.7612001156935624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30588032"/>
        <c:axId val="130594304"/>
      </c:scatterChart>
      <c:valAx>
        <c:axId val="130588032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[ms]</a:t>
                </a:r>
              </a:p>
            </c:rich>
          </c:tx>
        </c:title>
        <c:numFmt formatCode="General" sourceLinked="1"/>
        <c:tickLblPos val="nextTo"/>
        <c:crossAx val="130594304"/>
        <c:crosses val="autoZero"/>
        <c:crossBetween val="midCat"/>
      </c:valAx>
      <c:valAx>
        <c:axId val="130594304"/>
        <c:scaling>
          <c:orientation val="minMax"/>
        </c:scaling>
        <c:axPos val="l"/>
        <c:majorGridlines/>
        <c:title>
          <c:txPr>
            <a:bodyPr rot="-5400000" vert="horz"/>
            <a:lstStyle/>
            <a:p>
              <a:pPr>
                <a:defRPr/>
              </a:pPr>
              <a:endParaRPr lang="de-DE"/>
            </a:p>
          </c:txPr>
        </c:title>
        <c:numFmt formatCode="General" sourceLinked="1"/>
        <c:tickLblPos val="nextTo"/>
        <c:crossAx val="130588032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KS!$G$86</c:f>
              <c:strCache>
                <c:ptCount val="1"/>
                <c:pt idx="0">
                  <c:v>U [V]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3648993875765729"/>
                  <c:y val="0.19043469814013694"/>
                </c:manualLayout>
              </c:layout>
              <c:numFmt formatCode="General" sourceLinked="0"/>
            </c:trendlineLbl>
          </c:trendline>
          <c:xVal>
            <c:numRef>
              <c:f>KS!$F$87:$F$101</c:f>
              <c:numCache>
                <c:formatCode>General</c:formatCode>
                <c:ptCount val="15"/>
                <c:pt idx="0">
                  <c:v>1.4</c:v>
                </c:pt>
                <c:pt idx="1">
                  <c:v>1.43</c:v>
                </c:pt>
                <c:pt idx="2">
                  <c:v>1.45</c:v>
                </c:pt>
                <c:pt idx="3">
                  <c:v>1.5</c:v>
                </c:pt>
                <c:pt idx="4">
                  <c:v>1.55</c:v>
                </c:pt>
                <c:pt idx="5">
                  <c:v>1.62</c:v>
                </c:pt>
                <c:pt idx="6">
                  <c:v>1.68</c:v>
                </c:pt>
                <c:pt idx="7">
                  <c:v>1.75</c:v>
                </c:pt>
              </c:numCache>
            </c:numRef>
          </c:xVal>
          <c:yVal>
            <c:numRef>
              <c:f>KS!$G$87:$G$101</c:f>
              <c:numCache>
                <c:formatCode>General</c:formatCode>
                <c:ptCount val="15"/>
                <c:pt idx="0">
                  <c:v>0</c:v>
                </c:pt>
                <c:pt idx="1">
                  <c:v>-0.31585294941847714</c:v>
                </c:pt>
                <c:pt idx="2">
                  <c:v>-0.50390518092141701</c:v>
                </c:pt>
                <c:pt idx="3">
                  <c:v>-1.0379876668516748</c:v>
                </c:pt>
                <c:pt idx="4">
                  <c:v>-1.5686159179138452</c:v>
                </c:pt>
                <c:pt idx="5">
                  <c:v>-2.2617630984737906</c:v>
                </c:pt>
                <c:pt idx="6">
                  <c:v>-2.7725887222397811</c:v>
                </c:pt>
                <c:pt idx="7">
                  <c:v>-3.8712010109078907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30692608"/>
        <c:axId val="130694528"/>
      </c:scatterChart>
      <c:valAx>
        <c:axId val="13069260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 [ms]</a:t>
                </a:r>
              </a:p>
            </c:rich>
          </c:tx>
        </c:title>
        <c:numFmt formatCode="General" sourceLinked="1"/>
        <c:tickLblPos val="nextTo"/>
        <c:crossAx val="130694528"/>
        <c:crosses val="autoZero"/>
        <c:crossBetween val="midCat"/>
      </c:valAx>
      <c:valAx>
        <c:axId val="130694528"/>
        <c:scaling>
          <c:orientation val="minMax"/>
        </c:scaling>
        <c:axPos val="l"/>
        <c:majorGridlines/>
        <c:title>
          <c:txPr>
            <a:bodyPr rot="-5400000" vert="horz"/>
            <a:lstStyle/>
            <a:p>
              <a:pPr>
                <a:defRPr/>
              </a:pPr>
              <a:endParaRPr lang="de-DE"/>
            </a:p>
          </c:txPr>
        </c:title>
        <c:numFmt formatCode="General" sourceLinked="1"/>
        <c:tickLblPos val="nextTo"/>
        <c:crossAx val="13069260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/>
    <c:plotArea>
      <c:layout/>
      <c:scatterChart>
        <c:scatterStyle val="lineMarker"/>
        <c:ser>
          <c:idx val="0"/>
          <c:order val="0"/>
          <c:tx>
            <c:v>Alu</c:v>
          </c:tx>
          <c:spPr>
            <a:ln w="28575">
              <a:noFill/>
            </a:ln>
          </c:spPr>
          <c:xVal>
            <c:numRef>
              <c:f>IS!$C$6:$C$15</c:f>
              <c:numCache>
                <c:formatCode>General</c:formatCode>
                <c:ptCount val="10"/>
                <c:pt idx="0">
                  <c:v>0.1</c:v>
                </c:pt>
                <c:pt idx="1">
                  <c:v>0.30000000000000004</c:v>
                </c:pt>
                <c:pt idx="2">
                  <c:v>0.5</c:v>
                </c:pt>
                <c:pt idx="3">
                  <c:v>0.8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8</c:v>
                </c:pt>
                <c:pt idx="9">
                  <c:v>16</c:v>
                </c:pt>
              </c:numCache>
            </c:numRef>
          </c:xVal>
          <c:yVal>
            <c:numRef>
              <c:f>IS!$H$6:$H$15</c:f>
              <c:numCache>
                <c:formatCode>0.00</c:formatCode>
                <c:ptCount val="10"/>
                <c:pt idx="0">
                  <c:v>0</c:v>
                </c:pt>
                <c:pt idx="1">
                  <c:v>-1.206629853732003</c:v>
                </c:pt>
                <c:pt idx="2">
                  <c:v>-1.9133431305977717</c:v>
                </c:pt>
                <c:pt idx="3">
                  <c:v>-3.2438631785790299</c:v>
                </c:pt>
                <c:pt idx="4">
                  <c:v>-3.2909463197839095</c:v>
                </c:pt>
                <c:pt idx="5">
                  <c:v>-3.4486360756329946</c:v>
                </c:pt>
                <c:pt idx="6">
                  <c:v>-3.5017022639972875</c:v>
                </c:pt>
                <c:pt idx="7">
                  <c:v>-3.5789020925320818</c:v>
                </c:pt>
                <c:pt idx="8">
                  <c:v>-3.6900404016006756</c:v>
                </c:pt>
                <c:pt idx="9">
                  <c:v>-3.8706945909532298</c:v>
                </c:pt>
              </c:numCache>
            </c:numRef>
          </c:yVal>
        </c:ser>
        <c:axId val="130635648"/>
        <c:axId val="130654208"/>
      </c:scatterChart>
      <c:valAx>
        <c:axId val="1306356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Aluminiumdicke x (in mm)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654208"/>
        <c:crosses val="autoZero"/>
        <c:crossBetween val="midCat"/>
      </c:valAx>
      <c:valAx>
        <c:axId val="1306542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ln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635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/>
    <c:plotArea>
      <c:layout/>
      <c:scatterChart>
        <c:scatterStyle val="lineMarker"/>
        <c:ser>
          <c:idx val="0"/>
          <c:order val="0"/>
          <c:tx>
            <c:v>Blei</c:v>
          </c:tx>
          <c:spPr>
            <a:ln w="28575">
              <a:noFill/>
            </a:ln>
          </c:spPr>
          <c:xVal>
            <c:numRef>
              <c:f>IS!$C$16:$C$25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8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  <c:pt idx="9">
                  <c:v>30</c:v>
                </c:pt>
              </c:numCache>
            </c:numRef>
          </c:xVal>
          <c:yVal>
            <c:numRef>
              <c:f>IS!$H$16:$H$25</c:f>
              <c:numCache>
                <c:formatCode>0.00</c:formatCode>
                <c:ptCount val="10"/>
                <c:pt idx="0">
                  <c:v>-3.3120100596319273</c:v>
                </c:pt>
                <c:pt idx="1">
                  <c:v>-3.4605116452361933</c:v>
                </c:pt>
                <c:pt idx="2">
                  <c:v>-3.5307445822673209</c:v>
                </c:pt>
                <c:pt idx="3">
                  <c:v>-3.6228450287644223</c:v>
                </c:pt>
                <c:pt idx="4">
                  <c:v>-3.849938858249109</c:v>
                </c:pt>
                <c:pt idx="5">
                  <c:v>-4.1104422242963565</c:v>
                </c:pt>
                <c:pt idx="6">
                  <c:v>-4.2121170262827325</c:v>
                </c:pt>
                <c:pt idx="7">
                  <c:v>-4.6217714995461741</c:v>
                </c:pt>
                <c:pt idx="8">
                  <c:v>-4.8311562346889563</c:v>
                </c:pt>
                <c:pt idx="9">
                  <c:v>-5.4699093431831027</c:v>
                </c:pt>
              </c:numCache>
            </c:numRef>
          </c:yVal>
        </c:ser>
        <c:axId val="130813952"/>
        <c:axId val="130815872"/>
      </c:scatterChart>
      <c:valAx>
        <c:axId val="13081395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Bleidicke</a:t>
                </a:r>
                <a:r>
                  <a:rPr lang="de-DE" baseline="0"/>
                  <a:t> (in mm)</a:t>
                </a:r>
                <a:endParaRPr lang="de-DE"/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815872"/>
        <c:crosses val="autoZero"/>
        <c:crossBetween val="midCat"/>
      </c:valAx>
      <c:valAx>
        <c:axId val="1308158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ln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813952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v>d=6cm</c:v>
          </c:tx>
          <c:spPr>
            <a:ln w="28575">
              <a:noFill/>
            </a:ln>
          </c:spPr>
          <c:marker>
            <c:symbol val="x"/>
            <c:size val="5"/>
            <c:spPr>
              <a:ln w="15875"/>
            </c:spPr>
          </c:marker>
          <c:trendline>
            <c:trendlineType val="linear"/>
            <c:intercept val="0"/>
          </c:trendline>
          <c:xVal>
            <c:numRef>
              <c:f>EM!$D$6:$D$14</c:f>
              <c:numCache>
                <c:formatCode>0.000</c:formatCode>
                <c:ptCount val="9"/>
                <c:pt idx="0">
                  <c:v>2.7224999999999997</c:v>
                </c:pt>
                <c:pt idx="1">
                  <c:v>3.3672249999999999</c:v>
                </c:pt>
                <c:pt idx="2">
                  <c:v>4.1820249999999994</c:v>
                </c:pt>
                <c:pt idx="3">
                  <c:v>4.9284000000000008</c:v>
                </c:pt>
                <c:pt idx="4">
                  <c:v>5.4990250000000005</c:v>
                </c:pt>
                <c:pt idx="5">
                  <c:v>6.2250250000000005</c:v>
                </c:pt>
                <c:pt idx="6">
                  <c:v>6.7340250000000008</c:v>
                </c:pt>
                <c:pt idx="7">
                  <c:v>7.3441000000000001</c:v>
                </c:pt>
                <c:pt idx="8">
                  <c:v>7.9242249999999999</c:v>
                </c:pt>
              </c:numCache>
            </c:numRef>
          </c:xVal>
          <c:yVal>
            <c:numRef>
              <c:f>EM!$B$6:$B$14</c:f>
              <c:numCache>
                <c:formatCode>General</c:formatCode>
                <c:ptCount val="9"/>
                <c:pt idx="0">
                  <c:v>200</c:v>
                </c:pt>
                <c:pt idx="1">
                  <c:v>225</c:v>
                </c:pt>
                <c:pt idx="2">
                  <c:v>250</c:v>
                </c:pt>
                <c:pt idx="3">
                  <c:v>275</c:v>
                </c:pt>
                <c:pt idx="4">
                  <c:v>300</c:v>
                </c:pt>
                <c:pt idx="5">
                  <c:v>325</c:v>
                </c:pt>
                <c:pt idx="6">
                  <c:v>350</c:v>
                </c:pt>
                <c:pt idx="7">
                  <c:v>375</c:v>
                </c:pt>
                <c:pt idx="8">
                  <c:v>400</c:v>
                </c:pt>
              </c:numCache>
            </c:numRef>
          </c:yVal>
        </c:ser>
        <c:axId val="130774528"/>
        <c:axId val="130776448"/>
      </c:scatterChart>
      <c:valAx>
        <c:axId val="13077452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I^2</a:t>
                </a:r>
                <a:r>
                  <a:rPr lang="en-US" baseline="0"/>
                  <a:t> [A^2]</a:t>
                </a:r>
                <a:endParaRPr lang="en-US"/>
              </a:p>
            </c:rich>
          </c:tx>
        </c:title>
        <c:numFmt formatCode="0.0" sourceLinked="0"/>
        <c:tickLblPos val="nextTo"/>
        <c:crossAx val="130776448"/>
        <c:crosses val="autoZero"/>
        <c:crossBetween val="midCat"/>
      </c:valAx>
      <c:valAx>
        <c:axId val="13077644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U [V]</a:t>
                </a:r>
              </a:p>
            </c:rich>
          </c:tx>
        </c:title>
        <c:numFmt formatCode="General" sourceLinked="1"/>
        <c:tickLblPos val="nextTo"/>
        <c:crossAx val="13077452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v>d=8cm</c:v>
          </c:tx>
          <c:spPr>
            <a:ln w="28575">
              <a:noFill/>
            </a:ln>
          </c:spPr>
          <c:marker>
            <c:symbol val="x"/>
            <c:size val="5"/>
          </c:marker>
          <c:trendline>
            <c:trendlineType val="linear"/>
            <c:intercept val="0"/>
          </c:trendline>
          <c:xVal>
            <c:numRef>
              <c:f>EM!$F$6:$F$14</c:f>
              <c:numCache>
                <c:formatCode>0.000</c:formatCode>
                <c:ptCount val="9"/>
                <c:pt idx="0">
                  <c:v>1.8632249999999999</c:v>
                </c:pt>
                <c:pt idx="1">
                  <c:v>2.1025</c:v>
                </c:pt>
                <c:pt idx="2">
                  <c:v>2.4336000000000002</c:v>
                </c:pt>
                <c:pt idx="3">
                  <c:v>2.7888999999999999</c:v>
                </c:pt>
                <c:pt idx="4">
                  <c:v>3.1329000000000002</c:v>
                </c:pt>
                <c:pt idx="5">
                  <c:v>3.4969000000000006</c:v>
                </c:pt>
                <c:pt idx="6">
                  <c:v>3.8220250000000004</c:v>
                </c:pt>
                <c:pt idx="7">
                  <c:v>4.2230250000000007</c:v>
                </c:pt>
                <c:pt idx="8">
                  <c:v>4.515625</c:v>
                </c:pt>
              </c:numCache>
            </c:numRef>
          </c:xVal>
          <c:yVal>
            <c:numRef>
              <c:f>EM!$B$6:$B$14</c:f>
              <c:numCache>
                <c:formatCode>General</c:formatCode>
                <c:ptCount val="9"/>
                <c:pt idx="0">
                  <c:v>200</c:v>
                </c:pt>
                <c:pt idx="1">
                  <c:v>225</c:v>
                </c:pt>
                <c:pt idx="2">
                  <c:v>250</c:v>
                </c:pt>
                <c:pt idx="3">
                  <c:v>275</c:v>
                </c:pt>
                <c:pt idx="4">
                  <c:v>300</c:v>
                </c:pt>
                <c:pt idx="5">
                  <c:v>325</c:v>
                </c:pt>
                <c:pt idx="6">
                  <c:v>350</c:v>
                </c:pt>
                <c:pt idx="7">
                  <c:v>375</c:v>
                </c:pt>
                <c:pt idx="8">
                  <c:v>400</c:v>
                </c:pt>
              </c:numCache>
            </c:numRef>
          </c:yVal>
        </c:ser>
        <c:axId val="130796928"/>
        <c:axId val="130807296"/>
      </c:scatterChart>
      <c:valAx>
        <c:axId val="13079692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u="none" strike="noStrike" baseline="0"/>
                  <a:t>I^2 [A^2]</a:t>
                </a:r>
                <a:endParaRPr lang="de-DE"/>
              </a:p>
            </c:rich>
          </c:tx>
        </c:title>
        <c:numFmt formatCode="0.0" sourceLinked="0"/>
        <c:tickLblPos val="nextTo"/>
        <c:crossAx val="130807296"/>
        <c:crosses val="autoZero"/>
        <c:crossBetween val="midCat"/>
      </c:valAx>
      <c:valAx>
        <c:axId val="13080729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U [V]</a:t>
                </a:r>
              </a:p>
            </c:rich>
          </c:tx>
        </c:title>
        <c:numFmt formatCode="General" sourceLinked="1"/>
        <c:tickLblPos val="nextTo"/>
        <c:crossAx val="130796928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v>d=10cm</c:v>
          </c:tx>
          <c:spPr>
            <a:ln w="28575">
              <a:noFill/>
            </a:ln>
          </c:spPr>
          <c:marker>
            <c:symbol val="x"/>
            <c:size val="5"/>
          </c:marker>
          <c:trendline>
            <c:trendlineType val="linear"/>
            <c:intercept val="0"/>
          </c:trendline>
          <c:xVal>
            <c:numRef>
              <c:f>EM!$H$6:$H$14</c:f>
              <c:numCache>
                <c:formatCode>0.000</c:formatCode>
                <c:ptCount val="9"/>
                <c:pt idx="0">
                  <c:v>1.3806250000000002</c:v>
                </c:pt>
                <c:pt idx="1">
                  <c:v>1.5625</c:v>
                </c:pt>
                <c:pt idx="2">
                  <c:v>1.7161000000000002</c:v>
                </c:pt>
                <c:pt idx="3">
                  <c:v>1.8632249999999999</c:v>
                </c:pt>
                <c:pt idx="4">
                  <c:v>2.0735999999999999</c:v>
                </c:pt>
                <c:pt idx="5">
                  <c:v>2.2801</c:v>
                </c:pt>
                <c:pt idx="6">
                  <c:v>2.4806249999999999</c:v>
                </c:pt>
                <c:pt idx="7">
                  <c:v>2.6895999999999995</c:v>
                </c:pt>
                <c:pt idx="8">
                  <c:v>2.8899999999999997</c:v>
                </c:pt>
              </c:numCache>
            </c:numRef>
          </c:xVal>
          <c:yVal>
            <c:numRef>
              <c:f>EM!$B$6:$B$14</c:f>
              <c:numCache>
                <c:formatCode>General</c:formatCode>
                <c:ptCount val="9"/>
                <c:pt idx="0">
                  <c:v>200</c:v>
                </c:pt>
                <c:pt idx="1">
                  <c:v>225</c:v>
                </c:pt>
                <c:pt idx="2">
                  <c:v>250</c:v>
                </c:pt>
                <c:pt idx="3">
                  <c:v>275</c:v>
                </c:pt>
                <c:pt idx="4">
                  <c:v>300</c:v>
                </c:pt>
                <c:pt idx="5">
                  <c:v>325</c:v>
                </c:pt>
                <c:pt idx="6">
                  <c:v>350</c:v>
                </c:pt>
                <c:pt idx="7">
                  <c:v>375</c:v>
                </c:pt>
                <c:pt idx="8">
                  <c:v>400</c:v>
                </c:pt>
              </c:numCache>
            </c:numRef>
          </c:yVal>
        </c:ser>
        <c:axId val="130909696"/>
        <c:axId val="130911616"/>
      </c:scatterChart>
      <c:valAx>
        <c:axId val="13090969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u="none" strike="noStrike" baseline="0"/>
                  <a:t>I^2 [A^2</a:t>
                </a:r>
                <a:r>
                  <a:rPr lang="de-DE" sz="1000" b="1" i="0" u="none" strike="noStrike" baseline="0"/>
                  <a:t>]</a:t>
                </a:r>
                <a:endParaRPr lang="de-DE"/>
              </a:p>
            </c:rich>
          </c:tx>
        </c:title>
        <c:numFmt formatCode="0.0" sourceLinked="0"/>
        <c:tickLblPos val="nextTo"/>
        <c:crossAx val="130911616"/>
        <c:crosses val="autoZero"/>
        <c:crossBetween val="midCat"/>
      </c:valAx>
      <c:valAx>
        <c:axId val="13091161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U [V]</a:t>
                </a:r>
              </a:p>
            </c:rich>
          </c:tx>
        </c:title>
        <c:numFmt formatCode="General" sourceLinked="1"/>
        <c:tickLblPos val="nextTo"/>
        <c:crossAx val="130909696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1"/>
          <c:order val="0"/>
          <c:tx>
            <c:v>1</c:v>
          </c:tx>
          <c:spPr>
            <a:ln w="28575">
              <a:noFill/>
            </a:ln>
          </c:spPr>
          <c:marker>
            <c:symbol val="circle"/>
            <c:size val="5"/>
          </c:marker>
          <c:xVal>
            <c:numRef>
              <c:f>EM!$M$53:$M$64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EM!$R$53:$R$64</c:f>
              <c:numCache>
                <c:formatCode>General</c:formatCode>
                <c:ptCount val="12"/>
                <c:pt idx="0">
                  <c:v>-1.6456</c:v>
                </c:pt>
                <c:pt idx="1">
                  <c:v>-1.8691</c:v>
                </c:pt>
                <c:pt idx="2">
                  <c:v>-1.3855999999999997</c:v>
                </c:pt>
                <c:pt idx="3">
                  <c:v>-1.7959999999999998</c:v>
                </c:pt>
                <c:pt idx="4">
                  <c:v>-1.6753</c:v>
                </c:pt>
                <c:pt idx="5">
                  <c:v>-1.6106999999999998</c:v>
                </c:pt>
                <c:pt idx="6">
                  <c:v>1.5984</c:v>
                </c:pt>
                <c:pt idx="7">
                  <c:v>-1.5305</c:v>
                </c:pt>
                <c:pt idx="8">
                  <c:v>-1.6016999999999999</c:v>
                </c:pt>
                <c:pt idx="9">
                  <c:v>-1.5699000000000001</c:v>
                </c:pt>
                <c:pt idx="10">
                  <c:v>-1.5490999999999999</c:v>
                </c:pt>
                <c:pt idx="11">
                  <c:v>-1.4914000000000001</c:v>
                </c:pt>
              </c:numCache>
            </c:numRef>
          </c:yVal>
        </c:ser>
        <c:axId val="131051904"/>
        <c:axId val="131053824"/>
      </c:scatterChart>
      <c:valAx>
        <c:axId val="131051904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Tröpfchennummer</a:t>
                </a:r>
                <a:r>
                  <a:rPr lang="de-DE" baseline="0"/>
                  <a:t> [/}</a:t>
                </a:r>
                <a:endParaRPr lang="de-DE"/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1053824"/>
        <c:crosses val="autoZero"/>
        <c:crossBetween val="midCat"/>
      </c:valAx>
      <c:valAx>
        <c:axId val="1310538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Elektrische</a:t>
                </a:r>
                <a:r>
                  <a:rPr lang="de-DE" baseline="0"/>
                  <a:t> Ladung Q [10^-19 C]</a:t>
                </a:r>
                <a:endParaRPr lang="de-DE"/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1051904"/>
        <c:crosses val="autoZero"/>
        <c:crossBetween val="midCat"/>
        <c:majorUnit val="1.6020000000000001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v>Experimentell</c:v>
          </c:tx>
          <c:spPr>
            <a:ln w="28575">
              <a:noFill/>
            </a:ln>
          </c:spPr>
          <c:marker>
            <c:symbol val="x"/>
            <c:size val="5"/>
            <c:spPr>
              <a:ln w="12700"/>
            </c:spPr>
          </c:marker>
          <c:xVal>
            <c:numRef>
              <c:f>AS!$C$31:$C$35</c:f>
              <c:numCache>
                <c:formatCode>General</c:formatCode>
                <c:ptCount val="5"/>
                <c:pt idx="0">
                  <c:v>24</c:v>
                </c:pt>
                <c:pt idx="1">
                  <c:v>26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</c:numCache>
            </c:numRef>
          </c:xVal>
          <c:yVal>
            <c:numRef>
              <c:f>AS!$F$31:$F$35</c:f>
              <c:numCache>
                <c:formatCode>0.00</c:formatCode>
                <c:ptCount val="5"/>
                <c:pt idx="0">
                  <c:v>19.722337291388516</c:v>
                </c:pt>
                <c:pt idx="1">
                  <c:v>21.437323142813604</c:v>
                </c:pt>
                <c:pt idx="2">
                  <c:v>23.278998361310187</c:v>
                </c:pt>
                <c:pt idx="3">
                  <c:v>24.162440468871615</c:v>
                </c:pt>
                <c:pt idx="4">
                  <c:v>25.073421597146158</c:v>
                </c:pt>
              </c:numCache>
            </c:numRef>
          </c:yVal>
        </c:ser>
        <c:ser>
          <c:idx val="1"/>
          <c:order val="1"/>
          <c:tx>
            <c:v>Analytisch</c:v>
          </c:tx>
          <c:spPr>
            <a:ln w="28575">
              <a:noFill/>
            </a:ln>
          </c:spPr>
          <c:marker>
            <c:symbol val="none"/>
          </c:marker>
          <c:trendline>
            <c:spPr>
              <a:ln w="3175">
                <a:solidFill>
                  <a:schemeClr val="tx1"/>
                </a:solidFill>
              </a:ln>
            </c:spPr>
            <c:trendlineType val="linear"/>
            <c:forward val="1"/>
            <c:backward val="1"/>
          </c:trendline>
          <c:xVal>
            <c:numRef>
              <c:f>AS!$C$31:$C$35</c:f>
              <c:numCache>
                <c:formatCode>General</c:formatCode>
                <c:ptCount val="5"/>
                <c:pt idx="0">
                  <c:v>24</c:v>
                </c:pt>
                <c:pt idx="1">
                  <c:v>26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</c:numCache>
            </c:numRef>
          </c:xVal>
          <c:yVal>
            <c:numRef>
              <c:f>AS!$D$31:$D$35</c:f>
              <c:numCache>
                <c:formatCode>0.00</c:formatCode>
                <c:ptCount val="5"/>
                <c:pt idx="0">
                  <c:v>19.918584287042091</c:v>
                </c:pt>
                <c:pt idx="1">
                  <c:v>21.650635094610966</c:v>
                </c:pt>
                <c:pt idx="2">
                  <c:v>23.382685902179841</c:v>
                </c:pt>
                <c:pt idx="3">
                  <c:v>24.248711305964282</c:v>
                </c:pt>
                <c:pt idx="4">
                  <c:v>25.114736709748719</c:v>
                </c:pt>
              </c:numCache>
            </c:numRef>
          </c:yVal>
        </c:ser>
        <c:axId val="130997632"/>
        <c:axId val="131003904"/>
      </c:scatterChart>
      <c:valAx>
        <c:axId val="130997632"/>
        <c:scaling>
          <c:orientation val="minMax"/>
          <c:min val="2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Kernladungszahl Z [/]</a:t>
                </a:r>
              </a:p>
            </c:rich>
          </c:tx>
        </c:title>
        <c:numFmt formatCode="General" sourceLinked="1"/>
        <c:tickLblPos val="nextTo"/>
        <c:crossAx val="131003904"/>
        <c:crosses val="autoZero"/>
        <c:crossBetween val="midCat"/>
      </c:valAx>
      <c:valAx>
        <c:axId val="131003904"/>
        <c:scaling>
          <c:orientation val="minMax"/>
          <c:min val="15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Energiewerte [/]</a:t>
                </a:r>
              </a:p>
            </c:rich>
          </c:tx>
        </c:title>
        <c:numFmt formatCode="0.00" sourceLinked="1"/>
        <c:tickLblPos val="nextTo"/>
        <c:crossAx val="130997632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>
        <c:manualLayout>
          <c:layoutTarget val="inner"/>
          <c:xMode val="edge"/>
          <c:yMode val="edge"/>
          <c:x val="0.12573363191986323"/>
          <c:y val="2.6338501638293342E-2"/>
          <c:w val="0.70535389106512469"/>
          <c:h val="0.82872102386118196"/>
        </c:manualLayout>
      </c:layout>
      <c:scatterChart>
        <c:scatterStyle val="lineMarker"/>
        <c:ser>
          <c:idx val="0"/>
          <c:order val="0"/>
          <c:tx>
            <c:strRef>
              <c:f>SA!$L$7</c:f>
              <c:strCache>
                <c:ptCount val="1"/>
                <c:pt idx="0">
                  <c:v>m1=99,8g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  <c:spPr>
              <a:ln>
                <a:solidFill>
                  <a:srgbClr val="7030A0"/>
                </a:solidFill>
              </a:ln>
            </c:spPr>
          </c:marker>
          <c:trendline>
            <c:name>Trend 1</c:name>
            <c:spPr>
              <a:ln>
                <a:solidFill>
                  <a:srgbClr val="7030A0"/>
                </a:solidFill>
              </a:ln>
            </c:spPr>
            <c:trendlineType val="linear"/>
            <c:backward val="10"/>
            <c:intercept val="0"/>
            <c:dispEq val="1"/>
            <c:trendlineLbl>
              <c:layout>
                <c:manualLayout>
                  <c:x val="0.15688433418184694"/>
                  <c:y val="1.1446328852564401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>
                        <a:solidFill>
                          <a:srgbClr val="7030A0"/>
                        </a:solidFill>
                      </a:rPr>
                      <a:t>y = 13,936x</a:t>
                    </a:r>
                    <a:endParaRPr lang="en-US">
                      <a:solidFill>
                        <a:srgbClr val="7030A0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xVal>
            <c:numRef>
              <c:f>SA!$K$8:$K$16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SA!$L$8:$L$16</c:f>
              <c:numCache>
                <c:formatCode>General</c:formatCode>
                <c:ptCount val="9"/>
                <c:pt idx="0">
                  <c:v>13.05</c:v>
                </c:pt>
                <c:pt idx="1">
                  <c:v>28.29</c:v>
                </c:pt>
                <c:pt idx="2">
                  <c:v>43.35</c:v>
                </c:pt>
                <c:pt idx="3">
                  <c:v>57.4</c:v>
                </c:pt>
                <c:pt idx="4">
                  <c:v>71.900000000000006</c:v>
                </c:pt>
                <c:pt idx="5">
                  <c:v>84.78</c:v>
                </c:pt>
                <c:pt idx="6">
                  <c:v>97.46</c:v>
                </c:pt>
                <c:pt idx="7">
                  <c:v>107.9</c:v>
                </c:pt>
              </c:numCache>
            </c:numRef>
          </c:yVal>
        </c:ser>
        <c:ser>
          <c:idx val="1"/>
          <c:order val="1"/>
          <c:tx>
            <c:strRef>
              <c:f>SA!$M$7</c:f>
              <c:strCache>
                <c:ptCount val="1"/>
                <c:pt idx="0">
                  <c:v>m2=149,8g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</c:marker>
          <c:trendline>
            <c:name>Trend 2</c:name>
            <c:spPr>
              <a:ln>
                <a:solidFill>
                  <a:schemeClr val="accent2"/>
                </a:solidFill>
              </a:ln>
            </c:spPr>
            <c:trendlineType val="linear"/>
            <c:backward val="10"/>
            <c:intercept val="0"/>
            <c:dispEq val="1"/>
            <c:trendlineLbl>
              <c:layout>
                <c:manualLayout>
                  <c:x val="0.1591177233499079"/>
                  <c:y val="-4.4419258516597282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>
                        <a:solidFill>
                          <a:schemeClr val="accent2"/>
                        </a:solidFill>
                      </a:rPr>
                      <a:t>y = 14,748x</a:t>
                    </a:r>
                    <a:endParaRPr lang="en-US">
                      <a:solidFill>
                        <a:schemeClr val="accent2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xVal>
            <c:numRef>
              <c:f>SA!$K$8:$K$16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SA!$M$8:$M$16</c:f>
              <c:numCache>
                <c:formatCode>General</c:formatCode>
                <c:ptCount val="9"/>
                <c:pt idx="0">
                  <c:v>14.5</c:v>
                </c:pt>
                <c:pt idx="1">
                  <c:v>29.4</c:v>
                </c:pt>
                <c:pt idx="2">
                  <c:v>44.86</c:v>
                </c:pt>
                <c:pt idx="3">
                  <c:v>59.9</c:v>
                </c:pt>
                <c:pt idx="4">
                  <c:v>74.3</c:v>
                </c:pt>
                <c:pt idx="5">
                  <c:v>89.4</c:v>
                </c:pt>
                <c:pt idx="6">
                  <c:v>103.91</c:v>
                </c:pt>
                <c:pt idx="7">
                  <c:v>115.72</c:v>
                </c:pt>
              </c:numCache>
            </c:numRef>
          </c:yVal>
        </c:ser>
        <c:ser>
          <c:idx val="2"/>
          <c:order val="2"/>
          <c:tx>
            <c:strRef>
              <c:f>SA!$N$7</c:f>
              <c:strCache>
                <c:ptCount val="1"/>
                <c:pt idx="0">
                  <c:v>m3=198,8g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</c:marker>
          <c:trendline>
            <c:name>Trend 3</c:name>
            <c:spPr>
              <a:ln>
                <a:solidFill>
                  <a:schemeClr val="accent3"/>
                </a:solidFill>
              </a:ln>
            </c:spPr>
            <c:trendlineType val="linear"/>
            <c:backward val="10"/>
            <c:intercept val="0"/>
            <c:dispEq val="1"/>
            <c:trendlineLbl>
              <c:layout>
                <c:manualLayout>
                  <c:x val="0.16358450168603297"/>
                  <c:y val="-2.2256904036191603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>
                        <a:solidFill>
                          <a:schemeClr val="accent3"/>
                        </a:solidFill>
                      </a:rPr>
                      <a:t>y = 17,678x</a:t>
                    </a:r>
                    <a:endParaRPr lang="en-US">
                      <a:solidFill>
                        <a:schemeClr val="accent3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xVal>
            <c:numRef>
              <c:f>SA!$K$8:$K$16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SA!$N$8:$N$16</c:f>
              <c:numCache>
                <c:formatCode>General</c:formatCode>
                <c:ptCount val="9"/>
                <c:pt idx="0">
                  <c:v>17.329999999999998</c:v>
                </c:pt>
                <c:pt idx="1">
                  <c:v>34.78</c:v>
                </c:pt>
                <c:pt idx="2">
                  <c:v>52.41</c:v>
                </c:pt>
                <c:pt idx="3">
                  <c:v>70.56</c:v>
                </c:pt>
                <c:pt idx="4">
                  <c:v>88.72</c:v>
                </c:pt>
                <c:pt idx="5">
                  <c:v>107.33</c:v>
                </c:pt>
                <c:pt idx="6">
                  <c:v>124.11</c:v>
                </c:pt>
                <c:pt idx="7">
                  <c:v>140.44999999999999</c:v>
                </c:pt>
              </c:numCache>
            </c:numRef>
          </c:yVal>
        </c:ser>
        <c:ser>
          <c:idx val="3"/>
          <c:order val="3"/>
          <c:tx>
            <c:strRef>
              <c:f>SA!$O$7</c:f>
              <c:strCache>
                <c:ptCount val="1"/>
                <c:pt idx="0">
                  <c:v>m4=249,8g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</c:marker>
          <c:trendline>
            <c:name>Trend 4</c:name>
            <c:spPr>
              <a:ln>
                <a:solidFill>
                  <a:schemeClr val="accent1"/>
                </a:solidFill>
              </a:ln>
            </c:spPr>
            <c:trendlineType val="linear"/>
            <c:backward val="10"/>
            <c:intercept val="0"/>
            <c:dispEq val="1"/>
            <c:trendlineLbl>
              <c:layout>
                <c:manualLayout>
                  <c:x val="0.15688433418184694"/>
                  <c:y val="1.8044230159405081E-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>
                        <a:solidFill>
                          <a:schemeClr val="accent1"/>
                        </a:solidFill>
                      </a:rPr>
                      <a:t>y = 20,766x</a:t>
                    </a:r>
                    <a:endParaRPr lang="en-US">
                      <a:solidFill>
                        <a:schemeClr val="accent1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xVal>
            <c:numRef>
              <c:f>SA!$K$8:$K$16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SA!$O$8:$O$16</c:f>
              <c:numCache>
                <c:formatCode>General</c:formatCode>
                <c:ptCount val="9"/>
                <c:pt idx="0">
                  <c:v>20.41</c:v>
                </c:pt>
                <c:pt idx="1">
                  <c:v>40.78</c:v>
                </c:pt>
                <c:pt idx="2">
                  <c:v>61.75</c:v>
                </c:pt>
                <c:pt idx="3">
                  <c:v>83.12</c:v>
                </c:pt>
                <c:pt idx="4">
                  <c:v>105.32</c:v>
                </c:pt>
                <c:pt idx="5">
                  <c:v>124.76</c:v>
                </c:pt>
                <c:pt idx="6">
                  <c:v>145.36000000000001</c:v>
                </c:pt>
                <c:pt idx="7">
                  <c:v>165.48</c:v>
                </c:pt>
              </c:numCache>
            </c:numRef>
          </c:yVal>
        </c:ser>
        <c:axId val="129646592"/>
        <c:axId val="129648512"/>
      </c:scatterChart>
      <c:valAx>
        <c:axId val="129646592"/>
        <c:scaling>
          <c:orientation val="minMax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n</a:t>
                </a:r>
                <a:r>
                  <a:rPr lang="de-DE" baseline="0"/>
                  <a:t> [/]</a:t>
                </a:r>
                <a:endParaRPr lang="de-DE"/>
              </a:p>
            </c:rich>
          </c:tx>
        </c:title>
        <c:numFmt formatCode="General" sourceLinked="1"/>
        <c:tickLblPos val="nextTo"/>
        <c:crossAx val="129648512"/>
        <c:crosses val="autoZero"/>
        <c:crossBetween val="midCat"/>
      </c:valAx>
      <c:valAx>
        <c:axId val="129648512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f</a:t>
                </a:r>
                <a:r>
                  <a:rPr lang="de-DE" baseline="0"/>
                  <a:t>[Hz]</a:t>
                </a:r>
                <a:endParaRPr lang="de-DE"/>
              </a:p>
            </c:rich>
          </c:tx>
          <c:layout>
            <c:manualLayout>
              <c:xMode val="edge"/>
              <c:yMode val="edge"/>
              <c:x val="1.4135278961689418E-2"/>
              <c:y val="0.12618656397115269"/>
            </c:manualLayout>
          </c:layout>
        </c:title>
        <c:numFmt formatCode="General" sourceLinked="1"/>
        <c:tickLblPos val="nextTo"/>
        <c:crossAx val="129646592"/>
        <c:crosses val="autoZero"/>
        <c:crossBetween val="midCat"/>
      </c:valAx>
    </c:plotArea>
    <c:legend>
      <c:legendPos val="r"/>
      <c:spPr>
        <a:noFill/>
        <a:ln>
          <a:noFill/>
        </a:ln>
      </c:spPr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SA!$J$73</c:f>
              <c:strCache>
                <c:ptCount val="1"/>
                <c:pt idx="0">
                  <c:v>Kehrwert f1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7"/>
            <c:spPr>
              <a:noFill/>
            </c:spPr>
          </c:marker>
          <c:trendline>
            <c:trendlineType val="linear"/>
            <c:backward val="10"/>
            <c:intercept val="0"/>
            <c:dispEq val="1"/>
            <c:trendlineLbl>
              <c:layout>
                <c:manualLayout>
                  <c:x val="-7.9125328083989505E-2"/>
                  <c:y val="-1.3842228054826483E-2"/>
                </c:manualLayout>
              </c:layout>
              <c:numFmt formatCode="General" sourceLinked="0"/>
            </c:trendlineLbl>
          </c:trendline>
          <c:xVal>
            <c:numRef>
              <c:f>SA!$I$74:$I$81</c:f>
              <c:numCache>
                <c:formatCode>General</c:formatCode>
                <c:ptCount val="8"/>
                <c:pt idx="0">
                  <c:v>0.7</c:v>
                </c:pt>
                <c:pt idx="1">
                  <c:v>0.65</c:v>
                </c:pt>
                <c:pt idx="2">
                  <c:v>0.6</c:v>
                </c:pt>
                <c:pt idx="3">
                  <c:v>0.55000000000000004</c:v>
                </c:pt>
                <c:pt idx="4">
                  <c:v>0.5</c:v>
                </c:pt>
                <c:pt idx="5">
                  <c:v>0.45</c:v>
                </c:pt>
                <c:pt idx="6">
                  <c:v>0.4</c:v>
                </c:pt>
                <c:pt idx="7">
                  <c:v>0.35</c:v>
                </c:pt>
              </c:numCache>
            </c:numRef>
          </c:xVal>
          <c:yVal>
            <c:numRef>
              <c:f>SA!$J$74:$J$81</c:f>
              <c:numCache>
                <c:formatCode>General</c:formatCode>
                <c:ptCount val="8"/>
                <c:pt idx="0">
                  <c:v>7.2533849129593805E-2</c:v>
                </c:pt>
                <c:pt idx="1">
                  <c:v>6.6489361702127658E-2</c:v>
                </c:pt>
                <c:pt idx="2">
                  <c:v>6.0901339829476257E-2</c:v>
                </c:pt>
                <c:pt idx="3">
                  <c:v>5.5376095985233041E-2</c:v>
                </c:pt>
                <c:pt idx="4">
                  <c:v>4.9374588545095459E-2</c:v>
                </c:pt>
                <c:pt idx="5">
                  <c:v>4.4822949350067233E-2</c:v>
                </c:pt>
                <c:pt idx="6">
                  <c:v>3.8855070586711567E-2</c:v>
                </c:pt>
                <c:pt idx="7">
                  <c:v>3.4123869646817954E-2</c:v>
                </c:pt>
              </c:numCache>
            </c:numRef>
          </c:yVal>
        </c:ser>
        <c:axId val="129681664"/>
        <c:axId val="129737088"/>
      </c:scatterChart>
      <c:valAx>
        <c:axId val="129681664"/>
        <c:scaling>
          <c:orientation val="minMax"/>
          <c:min val="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 baseline="0"/>
                  <a:t>L[m] </a:t>
                </a:r>
                <a:endParaRPr lang="de-DE"/>
              </a:p>
            </c:rich>
          </c:tx>
          <c:layout/>
        </c:title>
        <c:numFmt formatCode="General" sourceLinked="1"/>
        <c:tickLblPos val="nextTo"/>
        <c:crossAx val="129737088"/>
        <c:crosses val="autoZero"/>
        <c:crossBetween val="midCat"/>
      </c:valAx>
      <c:valAx>
        <c:axId val="129737088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1/f</a:t>
                </a:r>
                <a:r>
                  <a:rPr lang="de-DE" baseline="0"/>
                  <a:t> [s]</a:t>
                </a:r>
                <a:endParaRPr lang="de-DE"/>
              </a:p>
            </c:rich>
          </c:tx>
          <c:layout/>
        </c:title>
        <c:numFmt formatCode="General" sourceLinked="1"/>
        <c:tickLblPos val="nextTo"/>
        <c:crossAx val="129681664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axId val="131076864"/>
        <c:axId val="131078400"/>
      </c:scatterChart>
      <c:valAx>
        <c:axId val="131076864"/>
        <c:scaling>
          <c:orientation val="minMax"/>
        </c:scaling>
        <c:axPos val="b"/>
        <c:tickLblPos val="nextTo"/>
        <c:crossAx val="131078400"/>
        <c:crosses val="autoZero"/>
        <c:crossBetween val="midCat"/>
      </c:valAx>
      <c:valAx>
        <c:axId val="131078400"/>
        <c:scaling>
          <c:orientation val="minMax"/>
        </c:scaling>
        <c:axPos val="l"/>
        <c:majorGridlines/>
        <c:numFmt formatCode="General" sourceLinked="1"/>
        <c:tickLblPos val="nextTo"/>
        <c:crossAx val="131076864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scatterChart>
        <c:scatterStyle val="lineMarker"/>
        <c:ser>
          <c:idx val="0"/>
          <c:order val="0"/>
          <c:tx>
            <c:v>Frank-Hertz</c:v>
          </c:tx>
          <c:spPr>
            <a:ln w="28575">
              <a:noFill/>
            </a:ln>
          </c:spPr>
          <c:marker>
            <c:symbol val="circle"/>
            <c:size val="2"/>
          </c:marker>
          <c:xVal>
            <c:numRef>
              <c:f>'AS HERTZ'!$G$7:$G$1617</c:f>
              <c:numCache>
                <c:formatCode>General</c:formatCode>
                <c:ptCount val="1611"/>
                <c:pt idx="0">
                  <c:v>0.05</c:v>
                </c:pt>
                <c:pt idx="1">
                  <c:v>7.5000000000000011E-2</c:v>
                </c:pt>
                <c:pt idx="2">
                  <c:v>0.1</c:v>
                </c:pt>
                <c:pt idx="3">
                  <c:v>0.125</c:v>
                </c:pt>
                <c:pt idx="4">
                  <c:v>0.15000000000000002</c:v>
                </c:pt>
                <c:pt idx="5">
                  <c:v>0.17499999999999999</c:v>
                </c:pt>
                <c:pt idx="6">
                  <c:v>0.2</c:v>
                </c:pt>
                <c:pt idx="7">
                  <c:v>0.22499999999999998</c:v>
                </c:pt>
                <c:pt idx="8">
                  <c:v>0.25</c:v>
                </c:pt>
                <c:pt idx="9">
                  <c:v>0.27500000000000002</c:v>
                </c:pt>
                <c:pt idx="10">
                  <c:v>0.3</c:v>
                </c:pt>
                <c:pt idx="11">
                  <c:v>0.32500000000000001</c:v>
                </c:pt>
                <c:pt idx="12">
                  <c:v>0.35</c:v>
                </c:pt>
                <c:pt idx="13">
                  <c:v>0.375</c:v>
                </c:pt>
                <c:pt idx="14">
                  <c:v>0.39999999999999997</c:v>
                </c:pt>
                <c:pt idx="15">
                  <c:v>0.42499999999999999</c:v>
                </c:pt>
                <c:pt idx="16">
                  <c:v>0.45</c:v>
                </c:pt>
                <c:pt idx="17">
                  <c:v>0.47499999999999998</c:v>
                </c:pt>
                <c:pt idx="18">
                  <c:v>0.5</c:v>
                </c:pt>
                <c:pt idx="19">
                  <c:v>0.52500000000000002</c:v>
                </c:pt>
                <c:pt idx="20">
                  <c:v>0.55000000000000004</c:v>
                </c:pt>
                <c:pt idx="21">
                  <c:v>0.57500000000000007</c:v>
                </c:pt>
                <c:pt idx="22">
                  <c:v>0.60000000000000009</c:v>
                </c:pt>
                <c:pt idx="23">
                  <c:v>0.625</c:v>
                </c:pt>
                <c:pt idx="24">
                  <c:v>0.65</c:v>
                </c:pt>
                <c:pt idx="25">
                  <c:v>0.67500000000000004</c:v>
                </c:pt>
                <c:pt idx="26">
                  <c:v>0.70000000000000007</c:v>
                </c:pt>
                <c:pt idx="27">
                  <c:v>0.72500000000000009</c:v>
                </c:pt>
                <c:pt idx="28">
                  <c:v>0.75</c:v>
                </c:pt>
                <c:pt idx="29">
                  <c:v>0.77500000000000002</c:v>
                </c:pt>
                <c:pt idx="30">
                  <c:v>0.8</c:v>
                </c:pt>
                <c:pt idx="31">
                  <c:v>0.82500000000000007</c:v>
                </c:pt>
                <c:pt idx="32">
                  <c:v>0.85000000000000009</c:v>
                </c:pt>
                <c:pt idx="33">
                  <c:v>0.875</c:v>
                </c:pt>
                <c:pt idx="34">
                  <c:v>0.9</c:v>
                </c:pt>
                <c:pt idx="35">
                  <c:v>0.92500000000000004</c:v>
                </c:pt>
                <c:pt idx="36">
                  <c:v>0.95000000000000007</c:v>
                </c:pt>
                <c:pt idx="37">
                  <c:v>0.97500000000000009</c:v>
                </c:pt>
                <c:pt idx="38">
                  <c:v>1</c:v>
                </c:pt>
                <c:pt idx="39">
                  <c:v>1.0249999999999999</c:v>
                </c:pt>
                <c:pt idx="40">
                  <c:v>1.05</c:v>
                </c:pt>
                <c:pt idx="41">
                  <c:v>1.075</c:v>
                </c:pt>
                <c:pt idx="42">
                  <c:v>1.1000000000000001</c:v>
                </c:pt>
                <c:pt idx="43">
                  <c:v>1.125</c:v>
                </c:pt>
                <c:pt idx="44">
                  <c:v>1.1500000000000001</c:v>
                </c:pt>
                <c:pt idx="45">
                  <c:v>1.175</c:v>
                </c:pt>
                <c:pt idx="46">
                  <c:v>1.2</c:v>
                </c:pt>
                <c:pt idx="47">
                  <c:v>1.2250000000000001</c:v>
                </c:pt>
                <c:pt idx="48">
                  <c:v>1.25</c:v>
                </c:pt>
                <c:pt idx="49">
                  <c:v>1.2750000000000001</c:v>
                </c:pt>
                <c:pt idx="50">
                  <c:v>1.3</c:v>
                </c:pt>
                <c:pt idx="51">
                  <c:v>1.325</c:v>
                </c:pt>
                <c:pt idx="52">
                  <c:v>1.35</c:v>
                </c:pt>
                <c:pt idx="53">
                  <c:v>1.375</c:v>
                </c:pt>
                <c:pt idx="54">
                  <c:v>1.4000000000000001</c:v>
                </c:pt>
                <c:pt idx="55">
                  <c:v>1.425</c:v>
                </c:pt>
                <c:pt idx="56">
                  <c:v>1.45</c:v>
                </c:pt>
                <c:pt idx="57">
                  <c:v>1.4750000000000001</c:v>
                </c:pt>
                <c:pt idx="58">
                  <c:v>1.5</c:v>
                </c:pt>
                <c:pt idx="59">
                  <c:v>1.5250000000000001</c:v>
                </c:pt>
                <c:pt idx="60">
                  <c:v>1.55</c:v>
                </c:pt>
                <c:pt idx="61">
                  <c:v>1.575</c:v>
                </c:pt>
                <c:pt idx="62">
                  <c:v>1.6</c:v>
                </c:pt>
                <c:pt idx="63">
                  <c:v>1.625</c:v>
                </c:pt>
                <c:pt idx="64">
                  <c:v>1.6500000000000001</c:v>
                </c:pt>
                <c:pt idx="65">
                  <c:v>1.675</c:v>
                </c:pt>
                <c:pt idx="66">
                  <c:v>1.7</c:v>
                </c:pt>
                <c:pt idx="67">
                  <c:v>1.7250000000000001</c:v>
                </c:pt>
                <c:pt idx="68">
                  <c:v>1.75</c:v>
                </c:pt>
                <c:pt idx="69">
                  <c:v>1.7750000000000001</c:v>
                </c:pt>
                <c:pt idx="70">
                  <c:v>1.8</c:v>
                </c:pt>
                <c:pt idx="71">
                  <c:v>1.825</c:v>
                </c:pt>
                <c:pt idx="72">
                  <c:v>1.85</c:v>
                </c:pt>
                <c:pt idx="73">
                  <c:v>1.875</c:v>
                </c:pt>
                <c:pt idx="74">
                  <c:v>1.9000000000000001</c:v>
                </c:pt>
                <c:pt idx="75">
                  <c:v>1.925</c:v>
                </c:pt>
                <c:pt idx="76">
                  <c:v>1.95</c:v>
                </c:pt>
                <c:pt idx="77">
                  <c:v>1.9750000000000001</c:v>
                </c:pt>
                <c:pt idx="78">
                  <c:v>2</c:v>
                </c:pt>
                <c:pt idx="79">
                  <c:v>2.0249999999999999</c:v>
                </c:pt>
                <c:pt idx="80">
                  <c:v>2.0499999999999998</c:v>
                </c:pt>
                <c:pt idx="81">
                  <c:v>2.0749999999999997</c:v>
                </c:pt>
                <c:pt idx="82">
                  <c:v>2.0999999999999996</c:v>
                </c:pt>
                <c:pt idx="83">
                  <c:v>2.125</c:v>
                </c:pt>
                <c:pt idx="84">
                  <c:v>2.15</c:v>
                </c:pt>
                <c:pt idx="85">
                  <c:v>2.1749999999999998</c:v>
                </c:pt>
                <c:pt idx="86">
                  <c:v>2.1999999999999997</c:v>
                </c:pt>
                <c:pt idx="87">
                  <c:v>2.2249999999999996</c:v>
                </c:pt>
                <c:pt idx="88">
                  <c:v>2.25</c:v>
                </c:pt>
                <c:pt idx="89">
                  <c:v>2.2749999999999999</c:v>
                </c:pt>
                <c:pt idx="90">
                  <c:v>2.2999999999999998</c:v>
                </c:pt>
                <c:pt idx="91">
                  <c:v>2.3249999999999997</c:v>
                </c:pt>
                <c:pt idx="92">
                  <c:v>2.3499999999999996</c:v>
                </c:pt>
                <c:pt idx="93">
                  <c:v>2.375</c:v>
                </c:pt>
                <c:pt idx="94">
                  <c:v>2.4</c:v>
                </c:pt>
                <c:pt idx="95">
                  <c:v>2.4249999999999998</c:v>
                </c:pt>
                <c:pt idx="96">
                  <c:v>2.4499999999999997</c:v>
                </c:pt>
                <c:pt idx="97">
                  <c:v>2.4749999999999996</c:v>
                </c:pt>
                <c:pt idx="98">
                  <c:v>2.5</c:v>
                </c:pt>
                <c:pt idx="99">
                  <c:v>2.5249999999999999</c:v>
                </c:pt>
                <c:pt idx="100">
                  <c:v>2.5499999999999998</c:v>
                </c:pt>
                <c:pt idx="101">
                  <c:v>2.5749999999999997</c:v>
                </c:pt>
                <c:pt idx="102">
                  <c:v>2.5999999999999996</c:v>
                </c:pt>
                <c:pt idx="103">
                  <c:v>2.625</c:v>
                </c:pt>
                <c:pt idx="104">
                  <c:v>2.65</c:v>
                </c:pt>
                <c:pt idx="105">
                  <c:v>2.6749999999999998</c:v>
                </c:pt>
                <c:pt idx="106">
                  <c:v>2.6999999999999997</c:v>
                </c:pt>
                <c:pt idx="107">
                  <c:v>2.7249999999999996</c:v>
                </c:pt>
                <c:pt idx="108">
                  <c:v>2.75</c:v>
                </c:pt>
                <c:pt idx="109">
                  <c:v>2.7749999999999999</c:v>
                </c:pt>
                <c:pt idx="110">
                  <c:v>2.8</c:v>
                </c:pt>
                <c:pt idx="111">
                  <c:v>2.8249999999999997</c:v>
                </c:pt>
                <c:pt idx="112">
                  <c:v>2.8499999999999996</c:v>
                </c:pt>
                <c:pt idx="113">
                  <c:v>2.875</c:v>
                </c:pt>
                <c:pt idx="114">
                  <c:v>2.9</c:v>
                </c:pt>
                <c:pt idx="115">
                  <c:v>2.9249999999999998</c:v>
                </c:pt>
                <c:pt idx="116">
                  <c:v>2.9499999999999997</c:v>
                </c:pt>
                <c:pt idx="117">
                  <c:v>2.9749999999999996</c:v>
                </c:pt>
                <c:pt idx="118">
                  <c:v>3</c:v>
                </c:pt>
                <c:pt idx="119">
                  <c:v>3.0249999999999999</c:v>
                </c:pt>
                <c:pt idx="120">
                  <c:v>3.05</c:v>
                </c:pt>
                <c:pt idx="121">
                  <c:v>3.0749999999999997</c:v>
                </c:pt>
                <c:pt idx="122">
                  <c:v>3.0999999999999996</c:v>
                </c:pt>
                <c:pt idx="123">
                  <c:v>3.125</c:v>
                </c:pt>
                <c:pt idx="124">
                  <c:v>3.15</c:v>
                </c:pt>
                <c:pt idx="125">
                  <c:v>3.1749999999999998</c:v>
                </c:pt>
                <c:pt idx="126">
                  <c:v>3.1999999999999997</c:v>
                </c:pt>
                <c:pt idx="127">
                  <c:v>3.2249999999999996</c:v>
                </c:pt>
                <c:pt idx="128">
                  <c:v>3.25</c:v>
                </c:pt>
                <c:pt idx="129">
                  <c:v>3.2749999999999999</c:v>
                </c:pt>
                <c:pt idx="130">
                  <c:v>3.3</c:v>
                </c:pt>
                <c:pt idx="131">
                  <c:v>3.3249999999999997</c:v>
                </c:pt>
                <c:pt idx="132">
                  <c:v>3.3499999999999996</c:v>
                </c:pt>
                <c:pt idx="133">
                  <c:v>3.375</c:v>
                </c:pt>
                <c:pt idx="134">
                  <c:v>3.4</c:v>
                </c:pt>
                <c:pt idx="135">
                  <c:v>3.4249999999999998</c:v>
                </c:pt>
                <c:pt idx="136">
                  <c:v>3.4499999999999997</c:v>
                </c:pt>
                <c:pt idx="137">
                  <c:v>3.4749999999999996</c:v>
                </c:pt>
                <c:pt idx="138">
                  <c:v>3.5</c:v>
                </c:pt>
                <c:pt idx="139">
                  <c:v>3.5249999999999999</c:v>
                </c:pt>
                <c:pt idx="140">
                  <c:v>3.55</c:v>
                </c:pt>
                <c:pt idx="141">
                  <c:v>3.5749999999999997</c:v>
                </c:pt>
                <c:pt idx="142">
                  <c:v>3.5999999999999996</c:v>
                </c:pt>
                <c:pt idx="143">
                  <c:v>3.625</c:v>
                </c:pt>
                <c:pt idx="144">
                  <c:v>3.65</c:v>
                </c:pt>
                <c:pt idx="145">
                  <c:v>3.6749999999999998</c:v>
                </c:pt>
                <c:pt idx="146">
                  <c:v>3.6999999999999997</c:v>
                </c:pt>
                <c:pt idx="147">
                  <c:v>3.7249999999999996</c:v>
                </c:pt>
                <c:pt idx="148">
                  <c:v>3.75</c:v>
                </c:pt>
                <c:pt idx="149">
                  <c:v>3.7749999999999999</c:v>
                </c:pt>
                <c:pt idx="150">
                  <c:v>3.8</c:v>
                </c:pt>
                <c:pt idx="151">
                  <c:v>3.8249999999999997</c:v>
                </c:pt>
                <c:pt idx="152">
                  <c:v>3.8499999999999996</c:v>
                </c:pt>
                <c:pt idx="153">
                  <c:v>3.875</c:v>
                </c:pt>
                <c:pt idx="154">
                  <c:v>3.9</c:v>
                </c:pt>
                <c:pt idx="155">
                  <c:v>3.9249999999999998</c:v>
                </c:pt>
                <c:pt idx="156">
                  <c:v>3.9499999999999997</c:v>
                </c:pt>
                <c:pt idx="157">
                  <c:v>3.9749999999999996</c:v>
                </c:pt>
                <c:pt idx="158">
                  <c:v>4</c:v>
                </c:pt>
                <c:pt idx="159">
                  <c:v>4.0250000000000004</c:v>
                </c:pt>
                <c:pt idx="160">
                  <c:v>4.05</c:v>
                </c:pt>
                <c:pt idx="161">
                  <c:v>4.0750000000000002</c:v>
                </c:pt>
                <c:pt idx="162">
                  <c:v>4.0999999999999996</c:v>
                </c:pt>
                <c:pt idx="163">
                  <c:v>4.125</c:v>
                </c:pt>
                <c:pt idx="164">
                  <c:v>4.1499999999999995</c:v>
                </c:pt>
                <c:pt idx="165">
                  <c:v>4.1749999999999998</c:v>
                </c:pt>
                <c:pt idx="166">
                  <c:v>4.2</c:v>
                </c:pt>
                <c:pt idx="167">
                  <c:v>4.2249999999999996</c:v>
                </c:pt>
                <c:pt idx="168">
                  <c:v>4.25</c:v>
                </c:pt>
                <c:pt idx="169">
                  <c:v>4.2749999999999995</c:v>
                </c:pt>
                <c:pt idx="170">
                  <c:v>4.3</c:v>
                </c:pt>
                <c:pt idx="171">
                  <c:v>4.3250000000000002</c:v>
                </c:pt>
                <c:pt idx="172">
                  <c:v>4.3499999999999996</c:v>
                </c:pt>
                <c:pt idx="173">
                  <c:v>4.375</c:v>
                </c:pt>
                <c:pt idx="174">
                  <c:v>4.3999999999999995</c:v>
                </c:pt>
                <c:pt idx="175">
                  <c:v>4.4249999999999998</c:v>
                </c:pt>
                <c:pt idx="176">
                  <c:v>4.45</c:v>
                </c:pt>
                <c:pt idx="177">
                  <c:v>4.4749999999999996</c:v>
                </c:pt>
                <c:pt idx="178">
                  <c:v>4.5</c:v>
                </c:pt>
                <c:pt idx="179">
                  <c:v>4.5249999999999995</c:v>
                </c:pt>
                <c:pt idx="180">
                  <c:v>4.55</c:v>
                </c:pt>
                <c:pt idx="181">
                  <c:v>4.5750000000000002</c:v>
                </c:pt>
                <c:pt idx="182">
                  <c:v>4.5999999999999996</c:v>
                </c:pt>
                <c:pt idx="183">
                  <c:v>4.625</c:v>
                </c:pt>
                <c:pt idx="184">
                  <c:v>4.6499999999999995</c:v>
                </c:pt>
                <c:pt idx="185">
                  <c:v>4.6749999999999998</c:v>
                </c:pt>
                <c:pt idx="186">
                  <c:v>4.7</c:v>
                </c:pt>
                <c:pt idx="187">
                  <c:v>4.7249999999999996</c:v>
                </c:pt>
                <c:pt idx="188">
                  <c:v>4.75</c:v>
                </c:pt>
                <c:pt idx="189">
                  <c:v>4.7749999999999995</c:v>
                </c:pt>
                <c:pt idx="190">
                  <c:v>4.8</c:v>
                </c:pt>
                <c:pt idx="191">
                  <c:v>4.8250000000000002</c:v>
                </c:pt>
                <c:pt idx="192">
                  <c:v>4.8499999999999996</c:v>
                </c:pt>
                <c:pt idx="193">
                  <c:v>4.875</c:v>
                </c:pt>
                <c:pt idx="194">
                  <c:v>4.8999999999999995</c:v>
                </c:pt>
                <c:pt idx="195">
                  <c:v>4.9249999999999998</c:v>
                </c:pt>
                <c:pt idx="196">
                  <c:v>4.95</c:v>
                </c:pt>
                <c:pt idx="197">
                  <c:v>4.9749999999999996</c:v>
                </c:pt>
                <c:pt idx="198">
                  <c:v>5</c:v>
                </c:pt>
                <c:pt idx="199">
                  <c:v>5.0249999999999995</c:v>
                </c:pt>
                <c:pt idx="200">
                  <c:v>5.05</c:v>
                </c:pt>
                <c:pt idx="201">
                  <c:v>5.0750000000000002</c:v>
                </c:pt>
                <c:pt idx="202">
                  <c:v>5.0999999999999996</c:v>
                </c:pt>
                <c:pt idx="203">
                  <c:v>5.125</c:v>
                </c:pt>
                <c:pt idx="204">
                  <c:v>5.1499999999999995</c:v>
                </c:pt>
                <c:pt idx="205">
                  <c:v>5.1749999999999998</c:v>
                </c:pt>
                <c:pt idx="206">
                  <c:v>5.2</c:v>
                </c:pt>
                <c:pt idx="207">
                  <c:v>5.2249999999999996</c:v>
                </c:pt>
                <c:pt idx="208">
                  <c:v>5.25</c:v>
                </c:pt>
                <c:pt idx="209">
                  <c:v>5.2749999999999995</c:v>
                </c:pt>
                <c:pt idx="210">
                  <c:v>5.3</c:v>
                </c:pt>
                <c:pt idx="211">
                  <c:v>5.3250000000000002</c:v>
                </c:pt>
                <c:pt idx="212">
                  <c:v>5.35</c:v>
                </c:pt>
                <c:pt idx="213">
                  <c:v>5.375</c:v>
                </c:pt>
                <c:pt idx="214">
                  <c:v>5.3999999999999995</c:v>
                </c:pt>
                <c:pt idx="215">
                  <c:v>5.4249999999999998</c:v>
                </c:pt>
                <c:pt idx="216">
                  <c:v>5.45</c:v>
                </c:pt>
                <c:pt idx="217">
                  <c:v>5.4749999999999996</c:v>
                </c:pt>
                <c:pt idx="218">
                  <c:v>5.5</c:v>
                </c:pt>
                <c:pt idx="219">
                  <c:v>5.5249999999999995</c:v>
                </c:pt>
                <c:pt idx="220">
                  <c:v>5.55</c:v>
                </c:pt>
                <c:pt idx="221">
                  <c:v>5.5750000000000002</c:v>
                </c:pt>
                <c:pt idx="222">
                  <c:v>5.6</c:v>
                </c:pt>
                <c:pt idx="223">
                  <c:v>5.625</c:v>
                </c:pt>
                <c:pt idx="224">
                  <c:v>5.6499999999999995</c:v>
                </c:pt>
                <c:pt idx="225">
                  <c:v>5.6749999999999998</c:v>
                </c:pt>
                <c:pt idx="226">
                  <c:v>5.7</c:v>
                </c:pt>
                <c:pt idx="227">
                  <c:v>5.7249999999999996</c:v>
                </c:pt>
                <c:pt idx="228">
                  <c:v>5.75</c:v>
                </c:pt>
                <c:pt idx="229">
                  <c:v>5.7749999999999995</c:v>
                </c:pt>
                <c:pt idx="230">
                  <c:v>5.8</c:v>
                </c:pt>
                <c:pt idx="231">
                  <c:v>5.8250000000000002</c:v>
                </c:pt>
                <c:pt idx="232">
                  <c:v>5.85</c:v>
                </c:pt>
                <c:pt idx="233">
                  <c:v>5.875</c:v>
                </c:pt>
                <c:pt idx="234">
                  <c:v>5.8999999999999995</c:v>
                </c:pt>
                <c:pt idx="235">
                  <c:v>5.9249999999999998</c:v>
                </c:pt>
                <c:pt idx="236">
                  <c:v>5.95</c:v>
                </c:pt>
                <c:pt idx="237">
                  <c:v>5.9749999999999996</c:v>
                </c:pt>
                <c:pt idx="238">
                  <c:v>6</c:v>
                </c:pt>
                <c:pt idx="239">
                  <c:v>6.0249999999999995</c:v>
                </c:pt>
                <c:pt idx="240">
                  <c:v>6.05</c:v>
                </c:pt>
                <c:pt idx="241">
                  <c:v>6.0750000000000002</c:v>
                </c:pt>
                <c:pt idx="242">
                  <c:v>6.1</c:v>
                </c:pt>
                <c:pt idx="243">
                  <c:v>6.125</c:v>
                </c:pt>
                <c:pt idx="244">
                  <c:v>6.1499999999999995</c:v>
                </c:pt>
                <c:pt idx="245">
                  <c:v>6.1749999999999998</c:v>
                </c:pt>
                <c:pt idx="246">
                  <c:v>6.2</c:v>
                </c:pt>
                <c:pt idx="247">
                  <c:v>6.2249999999999996</c:v>
                </c:pt>
                <c:pt idx="248">
                  <c:v>6.25</c:v>
                </c:pt>
                <c:pt idx="249">
                  <c:v>6.2749999999999995</c:v>
                </c:pt>
                <c:pt idx="250">
                  <c:v>6.3</c:v>
                </c:pt>
                <c:pt idx="251">
                  <c:v>6.3250000000000002</c:v>
                </c:pt>
                <c:pt idx="252">
                  <c:v>6.35</c:v>
                </c:pt>
                <c:pt idx="253">
                  <c:v>6.375</c:v>
                </c:pt>
                <c:pt idx="254">
                  <c:v>6.3999999999999995</c:v>
                </c:pt>
                <c:pt idx="255">
                  <c:v>6.4249999999999998</c:v>
                </c:pt>
                <c:pt idx="256">
                  <c:v>6.45</c:v>
                </c:pt>
                <c:pt idx="257">
                  <c:v>6.4749999999999996</c:v>
                </c:pt>
                <c:pt idx="258">
                  <c:v>6.5</c:v>
                </c:pt>
                <c:pt idx="259">
                  <c:v>6.5249999999999995</c:v>
                </c:pt>
                <c:pt idx="260">
                  <c:v>6.55</c:v>
                </c:pt>
                <c:pt idx="261">
                  <c:v>6.5750000000000002</c:v>
                </c:pt>
                <c:pt idx="262">
                  <c:v>6.6</c:v>
                </c:pt>
                <c:pt idx="263">
                  <c:v>6.625</c:v>
                </c:pt>
                <c:pt idx="264">
                  <c:v>6.6499999999999995</c:v>
                </c:pt>
                <c:pt idx="265">
                  <c:v>6.6749999999999998</c:v>
                </c:pt>
                <c:pt idx="266">
                  <c:v>6.7</c:v>
                </c:pt>
                <c:pt idx="267">
                  <c:v>6.7249999999999996</c:v>
                </c:pt>
                <c:pt idx="268">
                  <c:v>6.75</c:v>
                </c:pt>
                <c:pt idx="269">
                  <c:v>6.7749999999999995</c:v>
                </c:pt>
                <c:pt idx="270">
                  <c:v>6.8</c:v>
                </c:pt>
                <c:pt idx="271">
                  <c:v>6.8250000000000002</c:v>
                </c:pt>
                <c:pt idx="272">
                  <c:v>6.85</c:v>
                </c:pt>
                <c:pt idx="273">
                  <c:v>6.875</c:v>
                </c:pt>
                <c:pt idx="274">
                  <c:v>6.8999999999999995</c:v>
                </c:pt>
                <c:pt idx="275">
                  <c:v>6.9249999999999998</c:v>
                </c:pt>
                <c:pt idx="276">
                  <c:v>6.95</c:v>
                </c:pt>
                <c:pt idx="277">
                  <c:v>6.9749999999999996</c:v>
                </c:pt>
                <c:pt idx="278">
                  <c:v>7</c:v>
                </c:pt>
                <c:pt idx="279">
                  <c:v>7.0249999999999995</c:v>
                </c:pt>
                <c:pt idx="280">
                  <c:v>7.05</c:v>
                </c:pt>
                <c:pt idx="281">
                  <c:v>7.0750000000000002</c:v>
                </c:pt>
                <c:pt idx="282">
                  <c:v>7.1</c:v>
                </c:pt>
                <c:pt idx="283">
                  <c:v>7.125</c:v>
                </c:pt>
                <c:pt idx="284">
                  <c:v>7.1499999999999995</c:v>
                </c:pt>
                <c:pt idx="285">
                  <c:v>7.1749999999999998</c:v>
                </c:pt>
                <c:pt idx="286">
                  <c:v>7.2</c:v>
                </c:pt>
                <c:pt idx="287">
                  <c:v>7.2249999999999996</c:v>
                </c:pt>
                <c:pt idx="288">
                  <c:v>7.25</c:v>
                </c:pt>
                <c:pt idx="289">
                  <c:v>7.2749999999999995</c:v>
                </c:pt>
                <c:pt idx="290">
                  <c:v>7.3</c:v>
                </c:pt>
                <c:pt idx="291">
                  <c:v>7.3250000000000002</c:v>
                </c:pt>
                <c:pt idx="292">
                  <c:v>7.35</c:v>
                </c:pt>
                <c:pt idx="293">
                  <c:v>7.375</c:v>
                </c:pt>
                <c:pt idx="294">
                  <c:v>7.3999999999999995</c:v>
                </c:pt>
                <c:pt idx="295">
                  <c:v>7.4249999999999998</c:v>
                </c:pt>
                <c:pt idx="296">
                  <c:v>7.45</c:v>
                </c:pt>
                <c:pt idx="297">
                  <c:v>7.4749999999999996</c:v>
                </c:pt>
                <c:pt idx="298">
                  <c:v>7.5</c:v>
                </c:pt>
                <c:pt idx="299">
                  <c:v>7.5249999999999995</c:v>
                </c:pt>
                <c:pt idx="300">
                  <c:v>7.55</c:v>
                </c:pt>
                <c:pt idx="301">
                  <c:v>7.5750000000000002</c:v>
                </c:pt>
                <c:pt idx="302">
                  <c:v>7.6</c:v>
                </c:pt>
                <c:pt idx="303">
                  <c:v>7.625</c:v>
                </c:pt>
                <c:pt idx="304">
                  <c:v>7.6499999999999995</c:v>
                </c:pt>
                <c:pt idx="305">
                  <c:v>7.6749999999999998</c:v>
                </c:pt>
                <c:pt idx="306">
                  <c:v>7.7</c:v>
                </c:pt>
                <c:pt idx="307">
                  <c:v>7.7249999999999996</c:v>
                </c:pt>
                <c:pt idx="308">
                  <c:v>7.75</c:v>
                </c:pt>
                <c:pt idx="309">
                  <c:v>7.7749999999999995</c:v>
                </c:pt>
                <c:pt idx="310">
                  <c:v>7.8</c:v>
                </c:pt>
                <c:pt idx="311">
                  <c:v>7.8250000000000002</c:v>
                </c:pt>
                <c:pt idx="312">
                  <c:v>7.85</c:v>
                </c:pt>
                <c:pt idx="313">
                  <c:v>7.875</c:v>
                </c:pt>
                <c:pt idx="314">
                  <c:v>7.8999999999999995</c:v>
                </c:pt>
                <c:pt idx="315">
                  <c:v>7.9249999999999998</c:v>
                </c:pt>
                <c:pt idx="316">
                  <c:v>7.95</c:v>
                </c:pt>
                <c:pt idx="317">
                  <c:v>7.9749999999999996</c:v>
                </c:pt>
                <c:pt idx="318">
                  <c:v>8</c:v>
                </c:pt>
                <c:pt idx="319">
                  <c:v>8.0250000000000004</c:v>
                </c:pt>
                <c:pt idx="320">
                  <c:v>8.0500000000000007</c:v>
                </c:pt>
                <c:pt idx="321">
                  <c:v>8.0750000000000011</c:v>
                </c:pt>
                <c:pt idx="322">
                  <c:v>8.1000000000000014</c:v>
                </c:pt>
                <c:pt idx="323">
                  <c:v>8.125</c:v>
                </c:pt>
                <c:pt idx="324">
                  <c:v>8.15</c:v>
                </c:pt>
                <c:pt idx="325">
                  <c:v>8.1750000000000007</c:v>
                </c:pt>
                <c:pt idx="326">
                  <c:v>8.2000000000000011</c:v>
                </c:pt>
                <c:pt idx="327">
                  <c:v>8.2250000000000014</c:v>
                </c:pt>
                <c:pt idx="328">
                  <c:v>8.25</c:v>
                </c:pt>
                <c:pt idx="329">
                  <c:v>8.2750000000000004</c:v>
                </c:pt>
                <c:pt idx="330">
                  <c:v>8.3000000000000007</c:v>
                </c:pt>
                <c:pt idx="331">
                  <c:v>8.3250000000000011</c:v>
                </c:pt>
                <c:pt idx="332">
                  <c:v>8.3500000000000014</c:v>
                </c:pt>
                <c:pt idx="333">
                  <c:v>8.375</c:v>
                </c:pt>
                <c:pt idx="334">
                  <c:v>8.4</c:v>
                </c:pt>
                <c:pt idx="335">
                  <c:v>8.4250000000000007</c:v>
                </c:pt>
                <c:pt idx="336">
                  <c:v>8.4500000000000011</c:v>
                </c:pt>
                <c:pt idx="337">
                  <c:v>8.4750000000000014</c:v>
                </c:pt>
                <c:pt idx="338">
                  <c:v>8.5</c:v>
                </c:pt>
                <c:pt idx="339">
                  <c:v>8.5250000000000004</c:v>
                </c:pt>
                <c:pt idx="340">
                  <c:v>8.5500000000000007</c:v>
                </c:pt>
                <c:pt idx="341">
                  <c:v>8.5750000000000011</c:v>
                </c:pt>
                <c:pt idx="342">
                  <c:v>8.6000000000000014</c:v>
                </c:pt>
                <c:pt idx="343">
                  <c:v>8.625</c:v>
                </c:pt>
                <c:pt idx="344">
                  <c:v>8.65</c:v>
                </c:pt>
                <c:pt idx="345">
                  <c:v>8.6750000000000007</c:v>
                </c:pt>
                <c:pt idx="346">
                  <c:v>8.7000000000000011</c:v>
                </c:pt>
                <c:pt idx="347">
                  <c:v>8.7250000000000014</c:v>
                </c:pt>
                <c:pt idx="348">
                  <c:v>8.75</c:v>
                </c:pt>
                <c:pt idx="349">
                  <c:v>8.7750000000000004</c:v>
                </c:pt>
                <c:pt idx="350">
                  <c:v>8.8000000000000007</c:v>
                </c:pt>
                <c:pt idx="351">
                  <c:v>8.8250000000000011</c:v>
                </c:pt>
                <c:pt idx="352">
                  <c:v>8.8500000000000014</c:v>
                </c:pt>
                <c:pt idx="353">
                  <c:v>8.875</c:v>
                </c:pt>
                <c:pt idx="354">
                  <c:v>8.9</c:v>
                </c:pt>
                <c:pt idx="355">
                  <c:v>8.9250000000000007</c:v>
                </c:pt>
                <c:pt idx="356">
                  <c:v>8.9500000000000011</c:v>
                </c:pt>
                <c:pt idx="357">
                  <c:v>8.9750000000000014</c:v>
                </c:pt>
                <c:pt idx="358">
                  <c:v>9</c:v>
                </c:pt>
                <c:pt idx="359">
                  <c:v>9.0250000000000004</c:v>
                </c:pt>
                <c:pt idx="360">
                  <c:v>9.0500000000000007</c:v>
                </c:pt>
                <c:pt idx="361">
                  <c:v>9.0750000000000011</c:v>
                </c:pt>
                <c:pt idx="362">
                  <c:v>9.1000000000000014</c:v>
                </c:pt>
                <c:pt idx="363">
                  <c:v>9.125</c:v>
                </c:pt>
                <c:pt idx="364">
                  <c:v>9.15</c:v>
                </c:pt>
                <c:pt idx="365">
                  <c:v>9.1750000000000007</c:v>
                </c:pt>
                <c:pt idx="366">
                  <c:v>9.2000000000000011</c:v>
                </c:pt>
                <c:pt idx="367">
                  <c:v>9.2250000000000014</c:v>
                </c:pt>
                <c:pt idx="368">
                  <c:v>9.25</c:v>
                </c:pt>
                <c:pt idx="369">
                  <c:v>9.2750000000000004</c:v>
                </c:pt>
                <c:pt idx="370">
                  <c:v>9.3000000000000007</c:v>
                </c:pt>
                <c:pt idx="371">
                  <c:v>9.3250000000000011</c:v>
                </c:pt>
                <c:pt idx="372">
                  <c:v>9.3500000000000014</c:v>
                </c:pt>
                <c:pt idx="373">
                  <c:v>9.375</c:v>
                </c:pt>
                <c:pt idx="374">
                  <c:v>9.4</c:v>
                </c:pt>
                <c:pt idx="375">
                  <c:v>9.4250000000000007</c:v>
                </c:pt>
                <c:pt idx="376">
                  <c:v>9.4500000000000011</c:v>
                </c:pt>
                <c:pt idx="377">
                  <c:v>9.4750000000000014</c:v>
                </c:pt>
                <c:pt idx="378">
                  <c:v>9.5</c:v>
                </c:pt>
                <c:pt idx="379">
                  <c:v>9.5250000000000004</c:v>
                </c:pt>
                <c:pt idx="380">
                  <c:v>9.5500000000000007</c:v>
                </c:pt>
                <c:pt idx="381">
                  <c:v>9.5750000000000011</c:v>
                </c:pt>
                <c:pt idx="382">
                  <c:v>9.6000000000000014</c:v>
                </c:pt>
                <c:pt idx="383">
                  <c:v>9.625</c:v>
                </c:pt>
                <c:pt idx="384">
                  <c:v>9.65</c:v>
                </c:pt>
                <c:pt idx="385">
                  <c:v>9.6750000000000007</c:v>
                </c:pt>
                <c:pt idx="386">
                  <c:v>9.7000000000000011</c:v>
                </c:pt>
                <c:pt idx="387">
                  <c:v>9.7250000000000014</c:v>
                </c:pt>
                <c:pt idx="388">
                  <c:v>9.75</c:v>
                </c:pt>
                <c:pt idx="389">
                  <c:v>9.7750000000000004</c:v>
                </c:pt>
                <c:pt idx="390">
                  <c:v>9.8000000000000007</c:v>
                </c:pt>
                <c:pt idx="391">
                  <c:v>9.8250000000000011</c:v>
                </c:pt>
                <c:pt idx="392">
                  <c:v>9.8500000000000014</c:v>
                </c:pt>
                <c:pt idx="393">
                  <c:v>9.875</c:v>
                </c:pt>
                <c:pt idx="394">
                  <c:v>9.9</c:v>
                </c:pt>
                <c:pt idx="395">
                  <c:v>9.9250000000000007</c:v>
                </c:pt>
                <c:pt idx="396">
                  <c:v>9.9500000000000011</c:v>
                </c:pt>
                <c:pt idx="397">
                  <c:v>9.9750000000000014</c:v>
                </c:pt>
                <c:pt idx="398">
                  <c:v>10</c:v>
                </c:pt>
                <c:pt idx="399">
                  <c:v>10.025</c:v>
                </c:pt>
                <c:pt idx="400">
                  <c:v>10.050000000000001</c:v>
                </c:pt>
                <c:pt idx="401">
                  <c:v>10.075000000000001</c:v>
                </c:pt>
                <c:pt idx="402">
                  <c:v>10.100000000000001</c:v>
                </c:pt>
                <c:pt idx="403">
                  <c:v>10.125</c:v>
                </c:pt>
                <c:pt idx="404">
                  <c:v>10.15</c:v>
                </c:pt>
                <c:pt idx="405">
                  <c:v>10.175000000000001</c:v>
                </c:pt>
                <c:pt idx="406">
                  <c:v>10.200000000000001</c:v>
                </c:pt>
                <c:pt idx="407">
                  <c:v>10.225000000000001</c:v>
                </c:pt>
                <c:pt idx="408">
                  <c:v>10.25</c:v>
                </c:pt>
                <c:pt idx="409">
                  <c:v>10.275</c:v>
                </c:pt>
                <c:pt idx="410">
                  <c:v>10.3</c:v>
                </c:pt>
                <c:pt idx="411">
                  <c:v>10.325000000000001</c:v>
                </c:pt>
                <c:pt idx="412">
                  <c:v>10.350000000000001</c:v>
                </c:pt>
                <c:pt idx="413">
                  <c:v>10.375</c:v>
                </c:pt>
                <c:pt idx="414">
                  <c:v>10.4</c:v>
                </c:pt>
                <c:pt idx="415">
                  <c:v>10.425000000000001</c:v>
                </c:pt>
                <c:pt idx="416">
                  <c:v>10.450000000000001</c:v>
                </c:pt>
                <c:pt idx="417">
                  <c:v>10.475000000000001</c:v>
                </c:pt>
                <c:pt idx="418">
                  <c:v>10.5</c:v>
                </c:pt>
                <c:pt idx="419">
                  <c:v>10.525</c:v>
                </c:pt>
                <c:pt idx="420">
                  <c:v>10.55</c:v>
                </c:pt>
                <c:pt idx="421">
                  <c:v>10.575000000000001</c:v>
                </c:pt>
                <c:pt idx="422">
                  <c:v>10.600000000000001</c:v>
                </c:pt>
                <c:pt idx="423">
                  <c:v>10.625</c:v>
                </c:pt>
                <c:pt idx="424">
                  <c:v>10.65</c:v>
                </c:pt>
                <c:pt idx="425">
                  <c:v>10.675000000000001</c:v>
                </c:pt>
                <c:pt idx="426">
                  <c:v>10.700000000000001</c:v>
                </c:pt>
                <c:pt idx="427">
                  <c:v>10.725000000000001</c:v>
                </c:pt>
                <c:pt idx="428">
                  <c:v>10.75</c:v>
                </c:pt>
                <c:pt idx="429">
                  <c:v>10.775</c:v>
                </c:pt>
                <c:pt idx="430">
                  <c:v>10.8</c:v>
                </c:pt>
                <c:pt idx="431">
                  <c:v>10.825000000000001</c:v>
                </c:pt>
                <c:pt idx="432">
                  <c:v>10.850000000000001</c:v>
                </c:pt>
                <c:pt idx="433">
                  <c:v>10.875</c:v>
                </c:pt>
                <c:pt idx="434">
                  <c:v>10.9</c:v>
                </c:pt>
                <c:pt idx="435">
                  <c:v>10.925000000000001</c:v>
                </c:pt>
                <c:pt idx="436">
                  <c:v>10.950000000000001</c:v>
                </c:pt>
                <c:pt idx="437">
                  <c:v>10.975000000000001</c:v>
                </c:pt>
                <c:pt idx="438">
                  <c:v>11</c:v>
                </c:pt>
                <c:pt idx="439">
                  <c:v>11.025</c:v>
                </c:pt>
                <c:pt idx="440">
                  <c:v>11.05</c:v>
                </c:pt>
                <c:pt idx="441">
                  <c:v>11.075000000000001</c:v>
                </c:pt>
                <c:pt idx="442">
                  <c:v>11.100000000000001</c:v>
                </c:pt>
                <c:pt idx="443">
                  <c:v>11.125</c:v>
                </c:pt>
                <c:pt idx="444">
                  <c:v>11.15</c:v>
                </c:pt>
                <c:pt idx="445">
                  <c:v>11.175000000000001</c:v>
                </c:pt>
                <c:pt idx="446">
                  <c:v>11.200000000000001</c:v>
                </c:pt>
                <c:pt idx="447">
                  <c:v>11.225000000000001</c:v>
                </c:pt>
                <c:pt idx="448">
                  <c:v>11.25</c:v>
                </c:pt>
                <c:pt idx="449">
                  <c:v>11.275</c:v>
                </c:pt>
                <c:pt idx="450">
                  <c:v>11.3</c:v>
                </c:pt>
                <c:pt idx="451">
                  <c:v>11.325000000000001</c:v>
                </c:pt>
                <c:pt idx="452">
                  <c:v>11.350000000000001</c:v>
                </c:pt>
                <c:pt idx="453">
                  <c:v>11.375</c:v>
                </c:pt>
                <c:pt idx="454">
                  <c:v>11.4</c:v>
                </c:pt>
                <c:pt idx="455">
                  <c:v>11.425000000000001</c:v>
                </c:pt>
                <c:pt idx="456">
                  <c:v>11.450000000000001</c:v>
                </c:pt>
                <c:pt idx="457">
                  <c:v>11.475000000000001</c:v>
                </c:pt>
                <c:pt idx="458">
                  <c:v>11.5</c:v>
                </c:pt>
                <c:pt idx="459">
                  <c:v>11.525</c:v>
                </c:pt>
                <c:pt idx="460">
                  <c:v>11.55</c:v>
                </c:pt>
                <c:pt idx="461">
                  <c:v>11.575000000000001</c:v>
                </c:pt>
                <c:pt idx="462">
                  <c:v>11.600000000000001</c:v>
                </c:pt>
                <c:pt idx="463">
                  <c:v>11.625</c:v>
                </c:pt>
                <c:pt idx="464">
                  <c:v>11.65</c:v>
                </c:pt>
                <c:pt idx="465">
                  <c:v>11.675000000000001</c:v>
                </c:pt>
                <c:pt idx="466">
                  <c:v>11.700000000000001</c:v>
                </c:pt>
                <c:pt idx="467">
                  <c:v>11.725000000000001</c:v>
                </c:pt>
                <c:pt idx="468">
                  <c:v>11.75</c:v>
                </c:pt>
                <c:pt idx="469">
                  <c:v>11.775</c:v>
                </c:pt>
                <c:pt idx="470">
                  <c:v>11.8</c:v>
                </c:pt>
                <c:pt idx="471">
                  <c:v>11.825000000000001</c:v>
                </c:pt>
                <c:pt idx="472">
                  <c:v>11.850000000000001</c:v>
                </c:pt>
                <c:pt idx="473">
                  <c:v>11.875</c:v>
                </c:pt>
                <c:pt idx="474">
                  <c:v>11.9</c:v>
                </c:pt>
                <c:pt idx="475">
                  <c:v>11.925000000000001</c:v>
                </c:pt>
                <c:pt idx="476">
                  <c:v>11.950000000000001</c:v>
                </c:pt>
                <c:pt idx="477">
                  <c:v>11.975000000000001</c:v>
                </c:pt>
                <c:pt idx="478">
                  <c:v>12</c:v>
                </c:pt>
                <c:pt idx="479">
                  <c:v>12.025</c:v>
                </c:pt>
                <c:pt idx="480">
                  <c:v>12.05</c:v>
                </c:pt>
                <c:pt idx="481">
                  <c:v>12.075000000000001</c:v>
                </c:pt>
                <c:pt idx="482">
                  <c:v>12.100000000000001</c:v>
                </c:pt>
                <c:pt idx="483">
                  <c:v>12.125</c:v>
                </c:pt>
                <c:pt idx="484">
                  <c:v>12.15</c:v>
                </c:pt>
                <c:pt idx="485">
                  <c:v>12.175000000000001</c:v>
                </c:pt>
                <c:pt idx="486">
                  <c:v>12.200000000000001</c:v>
                </c:pt>
                <c:pt idx="487">
                  <c:v>12.225000000000001</c:v>
                </c:pt>
                <c:pt idx="488">
                  <c:v>12.25</c:v>
                </c:pt>
                <c:pt idx="489">
                  <c:v>12.275</c:v>
                </c:pt>
                <c:pt idx="490">
                  <c:v>12.3</c:v>
                </c:pt>
                <c:pt idx="491">
                  <c:v>12.325000000000001</c:v>
                </c:pt>
                <c:pt idx="492">
                  <c:v>12.350000000000001</c:v>
                </c:pt>
                <c:pt idx="493">
                  <c:v>12.375</c:v>
                </c:pt>
                <c:pt idx="494">
                  <c:v>12.4</c:v>
                </c:pt>
                <c:pt idx="495">
                  <c:v>12.425000000000001</c:v>
                </c:pt>
                <c:pt idx="496">
                  <c:v>12.450000000000001</c:v>
                </c:pt>
                <c:pt idx="497">
                  <c:v>12.475000000000001</c:v>
                </c:pt>
                <c:pt idx="498">
                  <c:v>12.5</c:v>
                </c:pt>
                <c:pt idx="499">
                  <c:v>12.525</c:v>
                </c:pt>
                <c:pt idx="500">
                  <c:v>12.55</c:v>
                </c:pt>
                <c:pt idx="501">
                  <c:v>12.575000000000001</c:v>
                </c:pt>
                <c:pt idx="502">
                  <c:v>12.600000000000001</c:v>
                </c:pt>
                <c:pt idx="503">
                  <c:v>12.625</c:v>
                </c:pt>
                <c:pt idx="504">
                  <c:v>12.65</c:v>
                </c:pt>
                <c:pt idx="505">
                  <c:v>12.675000000000001</c:v>
                </c:pt>
                <c:pt idx="506">
                  <c:v>12.700000000000001</c:v>
                </c:pt>
                <c:pt idx="507">
                  <c:v>12.725000000000001</c:v>
                </c:pt>
                <c:pt idx="508">
                  <c:v>12.75</c:v>
                </c:pt>
                <c:pt idx="509">
                  <c:v>12.775</c:v>
                </c:pt>
                <c:pt idx="510">
                  <c:v>12.8</c:v>
                </c:pt>
                <c:pt idx="511">
                  <c:v>12.825000000000001</c:v>
                </c:pt>
                <c:pt idx="512">
                  <c:v>12.850000000000001</c:v>
                </c:pt>
                <c:pt idx="513">
                  <c:v>12.875</c:v>
                </c:pt>
                <c:pt idx="514">
                  <c:v>12.9</c:v>
                </c:pt>
                <c:pt idx="515">
                  <c:v>12.925000000000001</c:v>
                </c:pt>
                <c:pt idx="516">
                  <c:v>12.950000000000001</c:v>
                </c:pt>
                <c:pt idx="517">
                  <c:v>12.975000000000001</c:v>
                </c:pt>
                <c:pt idx="518">
                  <c:v>13</c:v>
                </c:pt>
                <c:pt idx="519">
                  <c:v>13.025</c:v>
                </c:pt>
                <c:pt idx="520">
                  <c:v>13.05</c:v>
                </c:pt>
                <c:pt idx="521">
                  <c:v>13.075000000000001</c:v>
                </c:pt>
                <c:pt idx="522">
                  <c:v>13.100000000000001</c:v>
                </c:pt>
                <c:pt idx="523">
                  <c:v>13.125</c:v>
                </c:pt>
                <c:pt idx="524">
                  <c:v>13.15</c:v>
                </c:pt>
                <c:pt idx="525">
                  <c:v>13.175000000000001</c:v>
                </c:pt>
                <c:pt idx="526">
                  <c:v>13.200000000000001</c:v>
                </c:pt>
                <c:pt idx="527">
                  <c:v>13.225000000000001</c:v>
                </c:pt>
                <c:pt idx="528">
                  <c:v>13.25</c:v>
                </c:pt>
                <c:pt idx="529">
                  <c:v>13.275</c:v>
                </c:pt>
                <c:pt idx="530">
                  <c:v>13.3</c:v>
                </c:pt>
                <c:pt idx="531">
                  <c:v>13.325000000000001</c:v>
                </c:pt>
                <c:pt idx="532">
                  <c:v>13.350000000000001</c:v>
                </c:pt>
                <c:pt idx="533">
                  <c:v>13.375</c:v>
                </c:pt>
                <c:pt idx="534">
                  <c:v>13.4</c:v>
                </c:pt>
                <c:pt idx="535">
                  <c:v>13.425000000000001</c:v>
                </c:pt>
                <c:pt idx="536">
                  <c:v>13.450000000000001</c:v>
                </c:pt>
                <c:pt idx="537">
                  <c:v>13.475000000000001</c:v>
                </c:pt>
                <c:pt idx="538">
                  <c:v>13.5</c:v>
                </c:pt>
                <c:pt idx="539">
                  <c:v>13.525</c:v>
                </c:pt>
                <c:pt idx="540">
                  <c:v>13.55</c:v>
                </c:pt>
                <c:pt idx="541">
                  <c:v>13.575000000000001</c:v>
                </c:pt>
                <c:pt idx="542">
                  <c:v>13.600000000000001</c:v>
                </c:pt>
                <c:pt idx="543">
                  <c:v>13.625</c:v>
                </c:pt>
                <c:pt idx="544">
                  <c:v>13.65</c:v>
                </c:pt>
                <c:pt idx="545">
                  <c:v>13.675000000000001</c:v>
                </c:pt>
                <c:pt idx="546">
                  <c:v>13.700000000000001</c:v>
                </c:pt>
                <c:pt idx="547">
                  <c:v>13.725000000000001</c:v>
                </c:pt>
                <c:pt idx="548">
                  <c:v>13.75</c:v>
                </c:pt>
                <c:pt idx="549">
                  <c:v>13.775</c:v>
                </c:pt>
                <c:pt idx="550">
                  <c:v>13.8</c:v>
                </c:pt>
                <c:pt idx="551">
                  <c:v>13.825000000000001</c:v>
                </c:pt>
                <c:pt idx="552">
                  <c:v>13.850000000000001</c:v>
                </c:pt>
                <c:pt idx="553">
                  <c:v>13.875</c:v>
                </c:pt>
                <c:pt idx="554">
                  <c:v>13.9</c:v>
                </c:pt>
                <c:pt idx="555">
                  <c:v>13.925000000000001</c:v>
                </c:pt>
                <c:pt idx="556">
                  <c:v>13.950000000000001</c:v>
                </c:pt>
                <c:pt idx="557">
                  <c:v>13.975000000000001</c:v>
                </c:pt>
                <c:pt idx="558">
                  <c:v>14</c:v>
                </c:pt>
                <c:pt idx="559">
                  <c:v>14.025</c:v>
                </c:pt>
                <c:pt idx="560">
                  <c:v>14.05</c:v>
                </c:pt>
                <c:pt idx="561">
                  <c:v>14.075000000000001</c:v>
                </c:pt>
                <c:pt idx="562">
                  <c:v>14.100000000000001</c:v>
                </c:pt>
                <c:pt idx="563">
                  <c:v>14.125</c:v>
                </c:pt>
                <c:pt idx="564">
                  <c:v>14.15</c:v>
                </c:pt>
                <c:pt idx="565">
                  <c:v>14.175000000000001</c:v>
                </c:pt>
                <c:pt idx="566">
                  <c:v>14.200000000000001</c:v>
                </c:pt>
                <c:pt idx="567">
                  <c:v>14.225000000000001</c:v>
                </c:pt>
                <c:pt idx="568">
                  <c:v>14.25</c:v>
                </c:pt>
                <c:pt idx="569">
                  <c:v>14.275</c:v>
                </c:pt>
                <c:pt idx="570">
                  <c:v>14.3</c:v>
                </c:pt>
                <c:pt idx="571">
                  <c:v>14.325000000000001</c:v>
                </c:pt>
                <c:pt idx="572">
                  <c:v>14.350000000000001</c:v>
                </c:pt>
                <c:pt idx="573">
                  <c:v>14.375</c:v>
                </c:pt>
                <c:pt idx="574">
                  <c:v>14.4</c:v>
                </c:pt>
                <c:pt idx="575">
                  <c:v>14.425000000000001</c:v>
                </c:pt>
                <c:pt idx="576">
                  <c:v>14.450000000000001</c:v>
                </c:pt>
                <c:pt idx="577">
                  <c:v>14.475000000000001</c:v>
                </c:pt>
                <c:pt idx="578">
                  <c:v>14.5</c:v>
                </c:pt>
                <c:pt idx="579">
                  <c:v>14.525</c:v>
                </c:pt>
                <c:pt idx="580">
                  <c:v>14.55</c:v>
                </c:pt>
                <c:pt idx="581">
                  <c:v>14.575000000000001</c:v>
                </c:pt>
                <c:pt idx="582">
                  <c:v>14.600000000000001</c:v>
                </c:pt>
                <c:pt idx="583">
                  <c:v>14.625</c:v>
                </c:pt>
                <c:pt idx="584">
                  <c:v>14.65</c:v>
                </c:pt>
                <c:pt idx="585">
                  <c:v>14.675000000000001</c:v>
                </c:pt>
                <c:pt idx="586">
                  <c:v>14.700000000000001</c:v>
                </c:pt>
                <c:pt idx="587">
                  <c:v>14.725000000000001</c:v>
                </c:pt>
                <c:pt idx="588">
                  <c:v>14.75</c:v>
                </c:pt>
                <c:pt idx="589">
                  <c:v>14.775</c:v>
                </c:pt>
                <c:pt idx="590">
                  <c:v>14.8</c:v>
                </c:pt>
                <c:pt idx="591">
                  <c:v>14.825000000000001</c:v>
                </c:pt>
                <c:pt idx="592">
                  <c:v>14.850000000000001</c:v>
                </c:pt>
                <c:pt idx="593">
                  <c:v>14.875</c:v>
                </c:pt>
                <c:pt idx="594">
                  <c:v>14.9</c:v>
                </c:pt>
                <c:pt idx="595">
                  <c:v>14.925000000000001</c:v>
                </c:pt>
                <c:pt idx="596">
                  <c:v>14.950000000000001</c:v>
                </c:pt>
                <c:pt idx="597">
                  <c:v>14.975000000000001</c:v>
                </c:pt>
                <c:pt idx="598">
                  <c:v>15</c:v>
                </c:pt>
                <c:pt idx="599">
                  <c:v>15.025</c:v>
                </c:pt>
                <c:pt idx="600">
                  <c:v>15.05</c:v>
                </c:pt>
                <c:pt idx="601">
                  <c:v>15.075000000000001</c:v>
                </c:pt>
                <c:pt idx="602">
                  <c:v>15.100000000000001</c:v>
                </c:pt>
                <c:pt idx="603">
                  <c:v>15.125</c:v>
                </c:pt>
                <c:pt idx="604">
                  <c:v>15.15</c:v>
                </c:pt>
                <c:pt idx="605">
                  <c:v>15.175000000000001</c:v>
                </c:pt>
                <c:pt idx="606">
                  <c:v>15.200000000000001</c:v>
                </c:pt>
                <c:pt idx="607">
                  <c:v>15.225000000000001</c:v>
                </c:pt>
                <c:pt idx="608">
                  <c:v>15.25</c:v>
                </c:pt>
                <c:pt idx="609">
                  <c:v>15.275</c:v>
                </c:pt>
                <c:pt idx="610">
                  <c:v>15.3</c:v>
                </c:pt>
                <c:pt idx="611">
                  <c:v>15.325000000000001</c:v>
                </c:pt>
                <c:pt idx="612">
                  <c:v>15.350000000000001</c:v>
                </c:pt>
                <c:pt idx="613">
                  <c:v>15.375</c:v>
                </c:pt>
                <c:pt idx="614">
                  <c:v>15.4</c:v>
                </c:pt>
                <c:pt idx="615">
                  <c:v>15.425000000000001</c:v>
                </c:pt>
                <c:pt idx="616">
                  <c:v>15.450000000000001</c:v>
                </c:pt>
                <c:pt idx="617">
                  <c:v>15.475000000000001</c:v>
                </c:pt>
                <c:pt idx="618">
                  <c:v>15.5</c:v>
                </c:pt>
                <c:pt idx="619">
                  <c:v>15.525</c:v>
                </c:pt>
                <c:pt idx="620">
                  <c:v>15.55</c:v>
                </c:pt>
                <c:pt idx="621">
                  <c:v>15.575000000000001</c:v>
                </c:pt>
                <c:pt idx="622">
                  <c:v>15.600000000000001</c:v>
                </c:pt>
                <c:pt idx="623">
                  <c:v>15.625</c:v>
                </c:pt>
                <c:pt idx="624">
                  <c:v>15.65</c:v>
                </c:pt>
                <c:pt idx="625">
                  <c:v>15.675000000000001</c:v>
                </c:pt>
                <c:pt idx="626">
                  <c:v>15.700000000000001</c:v>
                </c:pt>
                <c:pt idx="627">
                  <c:v>15.725000000000001</c:v>
                </c:pt>
                <c:pt idx="628">
                  <c:v>15.75</c:v>
                </c:pt>
                <c:pt idx="629">
                  <c:v>15.775</c:v>
                </c:pt>
                <c:pt idx="630">
                  <c:v>15.8</c:v>
                </c:pt>
                <c:pt idx="631">
                  <c:v>15.825000000000001</c:v>
                </c:pt>
                <c:pt idx="632">
                  <c:v>15.850000000000001</c:v>
                </c:pt>
                <c:pt idx="633">
                  <c:v>15.875</c:v>
                </c:pt>
                <c:pt idx="634">
                  <c:v>15.9</c:v>
                </c:pt>
                <c:pt idx="635">
                  <c:v>15.925000000000001</c:v>
                </c:pt>
                <c:pt idx="636">
                  <c:v>15.950000000000001</c:v>
                </c:pt>
                <c:pt idx="637">
                  <c:v>15.975000000000001</c:v>
                </c:pt>
                <c:pt idx="638">
                  <c:v>16</c:v>
                </c:pt>
                <c:pt idx="639">
                  <c:v>16.024999999999999</c:v>
                </c:pt>
                <c:pt idx="640">
                  <c:v>16.05</c:v>
                </c:pt>
                <c:pt idx="641">
                  <c:v>16.074999999999999</c:v>
                </c:pt>
                <c:pt idx="642">
                  <c:v>16.100000000000001</c:v>
                </c:pt>
                <c:pt idx="643">
                  <c:v>16.125</c:v>
                </c:pt>
                <c:pt idx="644">
                  <c:v>16.150000000000002</c:v>
                </c:pt>
                <c:pt idx="645">
                  <c:v>16.175000000000001</c:v>
                </c:pt>
                <c:pt idx="646">
                  <c:v>16.2</c:v>
                </c:pt>
                <c:pt idx="647">
                  <c:v>16.225000000000001</c:v>
                </c:pt>
                <c:pt idx="648">
                  <c:v>16.25</c:v>
                </c:pt>
                <c:pt idx="649">
                  <c:v>16.275000000000002</c:v>
                </c:pt>
                <c:pt idx="650">
                  <c:v>16.3</c:v>
                </c:pt>
                <c:pt idx="651">
                  <c:v>16.324999999999999</c:v>
                </c:pt>
                <c:pt idx="652">
                  <c:v>16.350000000000001</c:v>
                </c:pt>
                <c:pt idx="653">
                  <c:v>16.375</c:v>
                </c:pt>
                <c:pt idx="654">
                  <c:v>16.400000000000002</c:v>
                </c:pt>
                <c:pt idx="655">
                  <c:v>16.425000000000001</c:v>
                </c:pt>
                <c:pt idx="656">
                  <c:v>16.45</c:v>
                </c:pt>
                <c:pt idx="657">
                  <c:v>16.475000000000001</c:v>
                </c:pt>
                <c:pt idx="658">
                  <c:v>16.5</c:v>
                </c:pt>
                <c:pt idx="659">
                  <c:v>16.525000000000002</c:v>
                </c:pt>
                <c:pt idx="660">
                  <c:v>16.55</c:v>
                </c:pt>
                <c:pt idx="661">
                  <c:v>16.574999999999999</c:v>
                </c:pt>
                <c:pt idx="662">
                  <c:v>16.600000000000001</c:v>
                </c:pt>
                <c:pt idx="663">
                  <c:v>16.625</c:v>
                </c:pt>
                <c:pt idx="664">
                  <c:v>16.650000000000002</c:v>
                </c:pt>
                <c:pt idx="665">
                  <c:v>16.675000000000001</c:v>
                </c:pt>
                <c:pt idx="666">
                  <c:v>16.7</c:v>
                </c:pt>
                <c:pt idx="667">
                  <c:v>16.725000000000001</c:v>
                </c:pt>
                <c:pt idx="668">
                  <c:v>16.75</c:v>
                </c:pt>
                <c:pt idx="669">
                  <c:v>16.775000000000002</c:v>
                </c:pt>
                <c:pt idx="670">
                  <c:v>16.8</c:v>
                </c:pt>
                <c:pt idx="671">
                  <c:v>16.824999999999999</c:v>
                </c:pt>
                <c:pt idx="672">
                  <c:v>16.850000000000001</c:v>
                </c:pt>
                <c:pt idx="673">
                  <c:v>16.875</c:v>
                </c:pt>
                <c:pt idx="674">
                  <c:v>16.900000000000002</c:v>
                </c:pt>
                <c:pt idx="675">
                  <c:v>16.925000000000001</c:v>
                </c:pt>
                <c:pt idx="676">
                  <c:v>16.95</c:v>
                </c:pt>
                <c:pt idx="677">
                  <c:v>16.975000000000001</c:v>
                </c:pt>
                <c:pt idx="678">
                  <c:v>17</c:v>
                </c:pt>
                <c:pt idx="679">
                  <c:v>17.025000000000002</c:v>
                </c:pt>
                <c:pt idx="680">
                  <c:v>17.05</c:v>
                </c:pt>
                <c:pt idx="681">
                  <c:v>17.074999999999999</c:v>
                </c:pt>
                <c:pt idx="682">
                  <c:v>17.100000000000001</c:v>
                </c:pt>
                <c:pt idx="683">
                  <c:v>17.125</c:v>
                </c:pt>
                <c:pt idx="684">
                  <c:v>17.150000000000002</c:v>
                </c:pt>
                <c:pt idx="685">
                  <c:v>17.175000000000001</c:v>
                </c:pt>
                <c:pt idx="686">
                  <c:v>17.2</c:v>
                </c:pt>
                <c:pt idx="687">
                  <c:v>17.225000000000001</c:v>
                </c:pt>
                <c:pt idx="688">
                  <c:v>17.25</c:v>
                </c:pt>
                <c:pt idx="689">
                  <c:v>17.275000000000002</c:v>
                </c:pt>
                <c:pt idx="690">
                  <c:v>17.3</c:v>
                </c:pt>
                <c:pt idx="691">
                  <c:v>17.324999999999999</c:v>
                </c:pt>
                <c:pt idx="692">
                  <c:v>17.350000000000001</c:v>
                </c:pt>
                <c:pt idx="693">
                  <c:v>17.375</c:v>
                </c:pt>
                <c:pt idx="694">
                  <c:v>17.400000000000002</c:v>
                </c:pt>
                <c:pt idx="695">
                  <c:v>17.425000000000001</c:v>
                </c:pt>
                <c:pt idx="696">
                  <c:v>17.45</c:v>
                </c:pt>
                <c:pt idx="697">
                  <c:v>17.475000000000001</c:v>
                </c:pt>
                <c:pt idx="698">
                  <c:v>17.5</c:v>
                </c:pt>
                <c:pt idx="699">
                  <c:v>17.525000000000002</c:v>
                </c:pt>
                <c:pt idx="700">
                  <c:v>17.55</c:v>
                </c:pt>
                <c:pt idx="701">
                  <c:v>17.574999999999999</c:v>
                </c:pt>
                <c:pt idx="702">
                  <c:v>17.600000000000001</c:v>
                </c:pt>
                <c:pt idx="703">
                  <c:v>17.625</c:v>
                </c:pt>
                <c:pt idx="704">
                  <c:v>17.650000000000002</c:v>
                </c:pt>
                <c:pt idx="705">
                  <c:v>17.675000000000001</c:v>
                </c:pt>
                <c:pt idx="706">
                  <c:v>17.7</c:v>
                </c:pt>
                <c:pt idx="707">
                  <c:v>17.725000000000001</c:v>
                </c:pt>
                <c:pt idx="708">
                  <c:v>17.75</c:v>
                </c:pt>
                <c:pt idx="709">
                  <c:v>17.775000000000002</c:v>
                </c:pt>
                <c:pt idx="710">
                  <c:v>17.8</c:v>
                </c:pt>
                <c:pt idx="711">
                  <c:v>17.824999999999999</c:v>
                </c:pt>
                <c:pt idx="712">
                  <c:v>17.850000000000001</c:v>
                </c:pt>
                <c:pt idx="713">
                  <c:v>17.875</c:v>
                </c:pt>
                <c:pt idx="714">
                  <c:v>17.900000000000002</c:v>
                </c:pt>
                <c:pt idx="715">
                  <c:v>17.925000000000001</c:v>
                </c:pt>
                <c:pt idx="716">
                  <c:v>17.95</c:v>
                </c:pt>
                <c:pt idx="717">
                  <c:v>17.975000000000001</c:v>
                </c:pt>
                <c:pt idx="718">
                  <c:v>18</c:v>
                </c:pt>
                <c:pt idx="719">
                  <c:v>18.025000000000002</c:v>
                </c:pt>
                <c:pt idx="720">
                  <c:v>18.05</c:v>
                </c:pt>
                <c:pt idx="721">
                  <c:v>18.074999999999999</c:v>
                </c:pt>
                <c:pt idx="722">
                  <c:v>18.100000000000001</c:v>
                </c:pt>
                <c:pt idx="723">
                  <c:v>18.125</c:v>
                </c:pt>
                <c:pt idx="724">
                  <c:v>18.150000000000002</c:v>
                </c:pt>
                <c:pt idx="725">
                  <c:v>18.175000000000001</c:v>
                </c:pt>
                <c:pt idx="726">
                  <c:v>18.2</c:v>
                </c:pt>
                <c:pt idx="727">
                  <c:v>18.225000000000001</c:v>
                </c:pt>
                <c:pt idx="728">
                  <c:v>18.25</c:v>
                </c:pt>
                <c:pt idx="729">
                  <c:v>18.275000000000002</c:v>
                </c:pt>
                <c:pt idx="730">
                  <c:v>18.3</c:v>
                </c:pt>
                <c:pt idx="731">
                  <c:v>18.324999999999999</c:v>
                </c:pt>
                <c:pt idx="732">
                  <c:v>18.350000000000001</c:v>
                </c:pt>
                <c:pt idx="733">
                  <c:v>18.375</c:v>
                </c:pt>
                <c:pt idx="734">
                  <c:v>18.400000000000002</c:v>
                </c:pt>
                <c:pt idx="735">
                  <c:v>18.425000000000001</c:v>
                </c:pt>
                <c:pt idx="736">
                  <c:v>18.45</c:v>
                </c:pt>
                <c:pt idx="737">
                  <c:v>18.475000000000001</c:v>
                </c:pt>
                <c:pt idx="738">
                  <c:v>18.5</c:v>
                </c:pt>
                <c:pt idx="739">
                  <c:v>18.525000000000002</c:v>
                </c:pt>
                <c:pt idx="740">
                  <c:v>18.55</c:v>
                </c:pt>
                <c:pt idx="741">
                  <c:v>18.574999999999999</c:v>
                </c:pt>
                <c:pt idx="742">
                  <c:v>18.600000000000001</c:v>
                </c:pt>
                <c:pt idx="743">
                  <c:v>18.625</c:v>
                </c:pt>
                <c:pt idx="744">
                  <c:v>18.650000000000002</c:v>
                </c:pt>
                <c:pt idx="745">
                  <c:v>18.675000000000001</c:v>
                </c:pt>
                <c:pt idx="746">
                  <c:v>18.7</c:v>
                </c:pt>
                <c:pt idx="747">
                  <c:v>18.725000000000001</c:v>
                </c:pt>
                <c:pt idx="748">
                  <c:v>18.75</c:v>
                </c:pt>
                <c:pt idx="749">
                  <c:v>18.775000000000002</c:v>
                </c:pt>
                <c:pt idx="750">
                  <c:v>18.8</c:v>
                </c:pt>
                <c:pt idx="751">
                  <c:v>18.824999999999999</c:v>
                </c:pt>
                <c:pt idx="752">
                  <c:v>18.850000000000001</c:v>
                </c:pt>
                <c:pt idx="753">
                  <c:v>18.875</c:v>
                </c:pt>
                <c:pt idx="754">
                  <c:v>18.900000000000002</c:v>
                </c:pt>
                <c:pt idx="755">
                  <c:v>18.925000000000001</c:v>
                </c:pt>
                <c:pt idx="756">
                  <c:v>18.95</c:v>
                </c:pt>
                <c:pt idx="757">
                  <c:v>18.975000000000001</c:v>
                </c:pt>
                <c:pt idx="758">
                  <c:v>19</c:v>
                </c:pt>
                <c:pt idx="759">
                  <c:v>19.025000000000002</c:v>
                </c:pt>
                <c:pt idx="760">
                  <c:v>19.05</c:v>
                </c:pt>
                <c:pt idx="761">
                  <c:v>19.074999999999999</c:v>
                </c:pt>
                <c:pt idx="762">
                  <c:v>19.100000000000001</c:v>
                </c:pt>
                <c:pt idx="763">
                  <c:v>19.125</c:v>
                </c:pt>
                <c:pt idx="764">
                  <c:v>19.150000000000002</c:v>
                </c:pt>
                <c:pt idx="765">
                  <c:v>19.175000000000001</c:v>
                </c:pt>
                <c:pt idx="766">
                  <c:v>19.2</c:v>
                </c:pt>
                <c:pt idx="767">
                  <c:v>19.225000000000001</c:v>
                </c:pt>
                <c:pt idx="768">
                  <c:v>19.25</c:v>
                </c:pt>
                <c:pt idx="769">
                  <c:v>19.275000000000002</c:v>
                </c:pt>
                <c:pt idx="770">
                  <c:v>19.3</c:v>
                </c:pt>
                <c:pt idx="771">
                  <c:v>19.324999999999999</c:v>
                </c:pt>
                <c:pt idx="772">
                  <c:v>19.350000000000001</c:v>
                </c:pt>
                <c:pt idx="773">
                  <c:v>19.375</c:v>
                </c:pt>
                <c:pt idx="774">
                  <c:v>19.400000000000002</c:v>
                </c:pt>
                <c:pt idx="775">
                  <c:v>19.425000000000001</c:v>
                </c:pt>
                <c:pt idx="776">
                  <c:v>19.45</c:v>
                </c:pt>
                <c:pt idx="777">
                  <c:v>19.475000000000001</c:v>
                </c:pt>
                <c:pt idx="778">
                  <c:v>19.5</c:v>
                </c:pt>
                <c:pt idx="779">
                  <c:v>19.525000000000002</c:v>
                </c:pt>
                <c:pt idx="780">
                  <c:v>19.55</c:v>
                </c:pt>
                <c:pt idx="781">
                  <c:v>19.574999999999999</c:v>
                </c:pt>
                <c:pt idx="782">
                  <c:v>19.600000000000001</c:v>
                </c:pt>
                <c:pt idx="783">
                  <c:v>19.625</c:v>
                </c:pt>
                <c:pt idx="784">
                  <c:v>19.650000000000002</c:v>
                </c:pt>
                <c:pt idx="785">
                  <c:v>19.675000000000001</c:v>
                </c:pt>
                <c:pt idx="786">
                  <c:v>19.7</c:v>
                </c:pt>
                <c:pt idx="787">
                  <c:v>19.725000000000001</c:v>
                </c:pt>
                <c:pt idx="788">
                  <c:v>19.75</c:v>
                </c:pt>
                <c:pt idx="789">
                  <c:v>19.775000000000002</c:v>
                </c:pt>
                <c:pt idx="790">
                  <c:v>19.8</c:v>
                </c:pt>
                <c:pt idx="791">
                  <c:v>19.824999999999999</c:v>
                </c:pt>
                <c:pt idx="792">
                  <c:v>19.850000000000001</c:v>
                </c:pt>
                <c:pt idx="793">
                  <c:v>19.875</c:v>
                </c:pt>
                <c:pt idx="794">
                  <c:v>19.900000000000002</c:v>
                </c:pt>
                <c:pt idx="795">
                  <c:v>19.925000000000001</c:v>
                </c:pt>
                <c:pt idx="796">
                  <c:v>19.95</c:v>
                </c:pt>
                <c:pt idx="797">
                  <c:v>19.975000000000001</c:v>
                </c:pt>
                <c:pt idx="798">
                  <c:v>20</c:v>
                </c:pt>
                <c:pt idx="799">
                  <c:v>20.025000000000002</c:v>
                </c:pt>
                <c:pt idx="800">
                  <c:v>20.05</c:v>
                </c:pt>
                <c:pt idx="801">
                  <c:v>20.074999999999999</c:v>
                </c:pt>
                <c:pt idx="802">
                  <c:v>20.100000000000001</c:v>
                </c:pt>
                <c:pt idx="803">
                  <c:v>20.125</c:v>
                </c:pt>
                <c:pt idx="804">
                  <c:v>20.150000000000002</c:v>
                </c:pt>
                <c:pt idx="805">
                  <c:v>20.175000000000001</c:v>
                </c:pt>
                <c:pt idx="806">
                  <c:v>20.2</c:v>
                </c:pt>
                <c:pt idx="807">
                  <c:v>20.225000000000001</c:v>
                </c:pt>
                <c:pt idx="808">
                  <c:v>20.25</c:v>
                </c:pt>
                <c:pt idx="809">
                  <c:v>20.275000000000002</c:v>
                </c:pt>
                <c:pt idx="810">
                  <c:v>20.3</c:v>
                </c:pt>
                <c:pt idx="811">
                  <c:v>20.324999999999999</c:v>
                </c:pt>
                <c:pt idx="812">
                  <c:v>20.350000000000001</c:v>
                </c:pt>
                <c:pt idx="813">
                  <c:v>20.375</c:v>
                </c:pt>
                <c:pt idx="814">
                  <c:v>20.400000000000002</c:v>
                </c:pt>
                <c:pt idx="815">
                  <c:v>20.425000000000001</c:v>
                </c:pt>
                <c:pt idx="816">
                  <c:v>20.45</c:v>
                </c:pt>
                <c:pt idx="817">
                  <c:v>20.475000000000001</c:v>
                </c:pt>
                <c:pt idx="818">
                  <c:v>20.5</c:v>
                </c:pt>
                <c:pt idx="819">
                  <c:v>20.525000000000002</c:v>
                </c:pt>
                <c:pt idx="820">
                  <c:v>20.55</c:v>
                </c:pt>
                <c:pt idx="821">
                  <c:v>20.574999999999999</c:v>
                </c:pt>
                <c:pt idx="822">
                  <c:v>20.6</c:v>
                </c:pt>
                <c:pt idx="823">
                  <c:v>20.625</c:v>
                </c:pt>
                <c:pt idx="824">
                  <c:v>20.650000000000002</c:v>
                </c:pt>
                <c:pt idx="825">
                  <c:v>20.675000000000001</c:v>
                </c:pt>
                <c:pt idx="826">
                  <c:v>20.7</c:v>
                </c:pt>
                <c:pt idx="827">
                  <c:v>20.725000000000001</c:v>
                </c:pt>
                <c:pt idx="828">
                  <c:v>20.75</c:v>
                </c:pt>
                <c:pt idx="829">
                  <c:v>20.775000000000002</c:v>
                </c:pt>
                <c:pt idx="830">
                  <c:v>20.8</c:v>
                </c:pt>
                <c:pt idx="831">
                  <c:v>20.824999999999999</c:v>
                </c:pt>
                <c:pt idx="832">
                  <c:v>20.85</c:v>
                </c:pt>
                <c:pt idx="833">
                  <c:v>20.875</c:v>
                </c:pt>
                <c:pt idx="834">
                  <c:v>20.900000000000002</c:v>
                </c:pt>
                <c:pt idx="835">
                  <c:v>20.925000000000001</c:v>
                </c:pt>
                <c:pt idx="836">
                  <c:v>20.95</c:v>
                </c:pt>
                <c:pt idx="837">
                  <c:v>20.975000000000001</c:v>
                </c:pt>
                <c:pt idx="838">
                  <c:v>21</c:v>
                </c:pt>
                <c:pt idx="839">
                  <c:v>21.025000000000002</c:v>
                </c:pt>
                <c:pt idx="840">
                  <c:v>21.05</c:v>
                </c:pt>
                <c:pt idx="841">
                  <c:v>21.074999999999999</c:v>
                </c:pt>
                <c:pt idx="842">
                  <c:v>21.1</c:v>
                </c:pt>
                <c:pt idx="843">
                  <c:v>21.125</c:v>
                </c:pt>
                <c:pt idx="844">
                  <c:v>21.150000000000002</c:v>
                </c:pt>
                <c:pt idx="845">
                  <c:v>21.175000000000001</c:v>
                </c:pt>
                <c:pt idx="846">
                  <c:v>21.2</c:v>
                </c:pt>
                <c:pt idx="847">
                  <c:v>21.225000000000001</c:v>
                </c:pt>
                <c:pt idx="848">
                  <c:v>21.25</c:v>
                </c:pt>
                <c:pt idx="849">
                  <c:v>21.275000000000002</c:v>
                </c:pt>
                <c:pt idx="850">
                  <c:v>21.3</c:v>
                </c:pt>
                <c:pt idx="851">
                  <c:v>21.324999999999999</c:v>
                </c:pt>
                <c:pt idx="852">
                  <c:v>21.35</c:v>
                </c:pt>
                <c:pt idx="853">
                  <c:v>21.375</c:v>
                </c:pt>
                <c:pt idx="854">
                  <c:v>21.400000000000002</c:v>
                </c:pt>
                <c:pt idx="855">
                  <c:v>21.425000000000001</c:v>
                </c:pt>
                <c:pt idx="856">
                  <c:v>21.45</c:v>
                </c:pt>
                <c:pt idx="857">
                  <c:v>21.475000000000001</c:v>
                </c:pt>
                <c:pt idx="858">
                  <c:v>21.5</c:v>
                </c:pt>
                <c:pt idx="859">
                  <c:v>21.525000000000002</c:v>
                </c:pt>
                <c:pt idx="860">
                  <c:v>21.55</c:v>
                </c:pt>
                <c:pt idx="861">
                  <c:v>21.574999999999999</c:v>
                </c:pt>
                <c:pt idx="862">
                  <c:v>21.6</c:v>
                </c:pt>
                <c:pt idx="863">
                  <c:v>21.625</c:v>
                </c:pt>
                <c:pt idx="864">
                  <c:v>21.650000000000002</c:v>
                </c:pt>
                <c:pt idx="865">
                  <c:v>21.675000000000001</c:v>
                </c:pt>
                <c:pt idx="866">
                  <c:v>21.7</c:v>
                </c:pt>
                <c:pt idx="867">
                  <c:v>21.725000000000001</c:v>
                </c:pt>
                <c:pt idx="868">
                  <c:v>21.75</c:v>
                </c:pt>
                <c:pt idx="869">
                  <c:v>21.775000000000002</c:v>
                </c:pt>
                <c:pt idx="870">
                  <c:v>21.8</c:v>
                </c:pt>
                <c:pt idx="871">
                  <c:v>21.824999999999999</c:v>
                </c:pt>
                <c:pt idx="872">
                  <c:v>21.85</c:v>
                </c:pt>
                <c:pt idx="873">
                  <c:v>21.875</c:v>
                </c:pt>
                <c:pt idx="874">
                  <c:v>21.900000000000002</c:v>
                </c:pt>
                <c:pt idx="875">
                  <c:v>21.925000000000001</c:v>
                </c:pt>
                <c:pt idx="876">
                  <c:v>21.95</c:v>
                </c:pt>
                <c:pt idx="877">
                  <c:v>21.975000000000001</c:v>
                </c:pt>
                <c:pt idx="878">
                  <c:v>22</c:v>
                </c:pt>
                <c:pt idx="879">
                  <c:v>22.025000000000002</c:v>
                </c:pt>
                <c:pt idx="880">
                  <c:v>22.05</c:v>
                </c:pt>
                <c:pt idx="881">
                  <c:v>22.074999999999999</c:v>
                </c:pt>
                <c:pt idx="882">
                  <c:v>22.1</c:v>
                </c:pt>
                <c:pt idx="883">
                  <c:v>22.125</c:v>
                </c:pt>
                <c:pt idx="884">
                  <c:v>22.150000000000002</c:v>
                </c:pt>
                <c:pt idx="885">
                  <c:v>22.175000000000001</c:v>
                </c:pt>
                <c:pt idx="886">
                  <c:v>22.2</c:v>
                </c:pt>
                <c:pt idx="887">
                  <c:v>22.225000000000001</c:v>
                </c:pt>
                <c:pt idx="888">
                  <c:v>22.25</c:v>
                </c:pt>
                <c:pt idx="889">
                  <c:v>22.275000000000002</c:v>
                </c:pt>
                <c:pt idx="890">
                  <c:v>22.3</c:v>
                </c:pt>
                <c:pt idx="891">
                  <c:v>22.324999999999999</c:v>
                </c:pt>
                <c:pt idx="892">
                  <c:v>22.35</c:v>
                </c:pt>
                <c:pt idx="893">
                  <c:v>22.375</c:v>
                </c:pt>
                <c:pt idx="894">
                  <c:v>22.400000000000002</c:v>
                </c:pt>
                <c:pt idx="895">
                  <c:v>22.425000000000001</c:v>
                </c:pt>
                <c:pt idx="896">
                  <c:v>22.45</c:v>
                </c:pt>
                <c:pt idx="897">
                  <c:v>22.475000000000001</c:v>
                </c:pt>
                <c:pt idx="898">
                  <c:v>22.5</c:v>
                </c:pt>
                <c:pt idx="899">
                  <c:v>22.525000000000002</c:v>
                </c:pt>
                <c:pt idx="900">
                  <c:v>22.55</c:v>
                </c:pt>
                <c:pt idx="901">
                  <c:v>22.574999999999999</c:v>
                </c:pt>
                <c:pt idx="902">
                  <c:v>22.6</c:v>
                </c:pt>
                <c:pt idx="903">
                  <c:v>22.625</c:v>
                </c:pt>
                <c:pt idx="904">
                  <c:v>22.650000000000002</c:v>
                </c:pt>
                <c:pt idx="905">
                  <c:v>22.675000000000001</c:v>
                </c:pt>
                <c:pt idx="906">
                  <c:v>22.7</c:v>
                </c:pt>
                <c:pt idx="907">
                  <c:v>22.725000000000001</c:v>
                </c:pt>
                <c:pt idx="908">
                  <c:v>22.75</c:v>
                </c:pt>
                <c:pt idx="909">
                  <c:v>22.775000000000002</c:v>
                </c:pt>
                <c:pt idx="910">
                  <c:v>22.8</c:v>
                </c:pt>
                <c:pt idx="911">
                  <c:v>22.824999999999999</c:v>
                </c:pt>
                <c:pt idx="912">
                  <c:v>22.85</c:v>
                </c:pt>
                <c:pt idx="913">
                  <c:v>22.875</c:v>
                </c:pt>
                <c:pt idx="914">
                  <c:v>22.900000000000002</c:v>
                </c:pt>
                <c:pt idx="915">
                  <c:v>22.925000000000001</c:v>
                </c:pt>
                <c:pt idx="916">
                  <c:v>22.95</c:v>
                </c:pt>
                <c:pt idx="917">
                  <c:v>22.975000000000001</c:v>
                </c:pt>
                <c:pt idx="918">
                  <c:v>23</c:v>
                </c:pt>
                <c:pt idx="919">
                  <c:v>23.025000000000002</c:v>
                </c:pt>
                <c:pt idx="920">
                  <c:v>23.05</c:v>
                </c:pt>
                <c:pt idx="921">
                  <c:v>23.074999999999999</c:v>
                </c:pt>
                <c:pt idx="922">
                  <c:v>23.1</c:v>
                </c:pt>
                <c:pt idx="923">
                  <c:v>23.125</c:v>
                </c:pt>
                <c:pt idx="924">
                  <c:v>23.150000000000002</c:v>
                </c:pt>
                <c:pt idx="925">
                  <c:v>23.175000000000001</c:v>
                </c:pt>
                <c:pt idx="926">
                  <c:v>23.2</c:v>
                </c:pt>
                <c:pt idx="927">
                  <c:v>23.225000000000001</c:v>
                </c:pt>
                <c:pt idx="928">
                  <c:v>23.25</c:v>
                </c:pt>
                <c:pt idx="929">
                  <c:v>23.275000000000002</c:v>
                </c:pt>
                <c:pt idx="930">
                  <c:v>23.3</c:v>
                </c:pt>
                <c:pt idx="931">
                  <c:v>23.324999999999999</c:v>
                </c:pt>
                <c:pt idx="932">
                  <c:v>23.35</c:v>
                </c:pt>
                <c:pt idx="933">
                  <c:v>23.375</c:v>
                </c:pt>
                <c:pt idx="934">
                  <c:v>23.400000000000002</c:v>
                </c:pt>
                <c:pt idx="935">
                  <c:v>23.425000000000001</c:v>
                </c:pt>
                <c:pt idx="936">
                  <c:v>23.45</c:v>
                </c:pt>
                <c:pt idx="937">
                  <c:v>23.475000000000001</c:v>
                </c:pt>
                <c:pt idx="938">
                  <c:v>23.5</c:v>
                </c:pt>
                <c:pt idx="939">
                  <c:v>23.525000000000002</c:v>
                </c:pt>
                <c:pt idx="940">
                  <c:v>23.55</c:v>
                </c:pt>
                <c:pt idx="941">
                  <c:v>23.574999999999999</c:v>
                </c:pt>
                <c:pt idx="942">
                  <c:v>23.6</c:v>
                </c:pt>
                <c:pt idx="943">
                  <c:v>23.625</c:v>
                </c:pt>
                <c:pt idx="944">
                  <c:v>23.650000000000002</c:v>
                </c:pt>
                <c:pt idx="945">
                  <c:v>23.675000000000001</c:v>
                </c:pt>
                <c:pt idx="946">
                  <c:v>23.7</c:v>
                </c:pt>
                <c:pt idx="947">
                  <c:v>23.725000000000001</c:v>
                </c:pt>
                <c:pt idx="948">
                  <c:v>23.75</c:v>
                </c:pt>
                <c:pt idx="949">
                  <c:v>23.775000000000002</c:v>
                </c:pt>
                <c:pt idx="950">
                  <c:v>23.8</c:v>
                </c:pt>
                <c:pt idx="951">
                  <c:v>23.824999999999999</c:v>
                </c:pt>
                <c:pt idx="952">
                  <c:v>23.85</c:v>
                </c:pt>
                <c:pt idx="953">
                  <c:v>23.875</c:v>
                </c:pt>
                <c:pt idx="954">
                  <c:v>23.900000000000002</c:v>
                </c:pt>
                <c:pt idx="955">
                  <c:v>23.925000000000001</c:v>
                </c:pt>
                <c:pt idx="956">
                  <c:v>23.95</c:v>
                </c:pt>
                <c:pt idx="957">
                  <c:v>23.975000000000001</c:v>
                </c:pt>
                <c:pt idx="958">
                  <c:v>24</c:v>
                </c:pt>
                <c:pt idx="959">
                  <c:v>24.025000000000002</c:v>
                </c:pt>
                <c:pt idx="960">
                  <c:v>24.05</c:v>
                </c:pt>
                <c:pt idx="961">
                  <c:v>24.074999999999999</c:v>
                </c:pt>
                <c:pt idx="962">
                  <c:v>24.1</c:v>
                </c:pt>
                <c:pt idx="963">
                  <c:v>24.125</c:v>
                </c:pt>
                <c:pt idx="964">
                  <c:v>24.150000000000002</c:v>
                </c:pt>
                <c:pt idx="965">
                  <c:v>24.175000000000001</c:v>
                </c:pt>
                <c:pt idx="966">
                  <c:v>24.2</c:v>
                </c:pt>
                <c:pt idx="967">
                  <c:v>24.225000000000001</c:v>
                </c:pt>
                <c:pt idx="968">
                  <c:v>24.25</c:v>
                </c:pt>
                <c:pt idx="969">
                  <c:v>24.275000000000002</c:v>
                </c:pt>
                <c:pt idx="970">
                  <c:v>24.3</c:v>
                </c:pt>
                <c:pt idx="971">
                  <c:v>24.324999999999999</c:v>
                </c:pt>
                <c:pt idx="972">
                  <c:v>24.35</c:v>
                </c:pt>
                <c:pt idx="973">
                  <c:v>24.375</c:v>
                </c:pt>
                <c:pt idx="974">
                  <c:v>24.400000000000002</c:v>
                </c:pt>
                <c:pt idx="975">
                  <c:v>24.425000000000001</c:v>
                </c:pt>
                <c:pt idx="976">
                  <c:v>24.45</c:v>
                </c:pt>
                <c:pt idx="977">
                  <c:v>24.475000000000001</c:v>
                </c:pt>
                <c:pt idx="978">
                  <c:v>24.5</c:v>
                </c:pt>
                <c:pt idx="979">
                  <c:v>24.525000000000002</c:v>
                </c:pt>
                <c:pt idx="980">
                  <c:v>24.55</c:v>
                </c:pt>
                <c:pt idx="981">
                  <c:v>24.574999999999999</c:v>
                </c:pt>
                <c:pt idx="982">
                  <c:v>24.6</c:v>
                </c:pt>
                <c:pt idx="983">
                  <c:v>24.625</c:v>
                </c:pt>
                <c:pt idx="984">
                  <c:v>24.650000000000002</c:v>
                </c:pt>
                <c:pt idx="985">
                  <c:v>24.675000000000001</c:v>
                </c:pt>
                <c:pt idx="986">
                  <c:v>24.7</c:v>
                </c:pt>
                <c:pt idx="987">
                  <c:v>24.725000000000001</c:v>
                </c:pt>
                <c:pt idx="988">
                  <c:v>24.75</c:v>
                </c:pt>
                <c:pt idx="989">
                  <c:v>24.775000000000002</c:v>
                </c:pt>
                <c:pt idx="990">
                  <c:v>24.8</c:v>
                </c:pt>
                <c:pt idx="991">
                  <c:v>24.824999999999999</c:v>
                </c:pt>
                <c:pt idx="992">
                  <c:v>24.85</c:v>
                </c:pt>
                <c:pt idx="993">
                  <c:v>24.875</c:v>
                </c:pt>
                <c:pt idx="994">
                  <c:v>24.900000000000002</c:v>
                </c:pt>
                <c:pt idx="995">
                  <c:v>24.925000000000001</c:v>
                </c:pt>
                <c:pt idx="996">
                  <c:v>24.95</c:v>
                </c:pt>
                <c:pt idx="997">
                  <c:v>24.975000000000001</c:v>
                </c:pt>
                <c:pt idx="998">
                  <c:v>25</c:v>
                </c:pt>
                <c:pt idx="999">
                  <c:v>25.025000000000002</c:v>
                </c:pt>
                <c:pt idx="1000">
                  <c:v>25.05</c:v>
                </c:pt>
                <c:pt idx="1001">
                  <c:v>25.074999999999999</c:v>
                </c:pt>
                <c:pt idx="1002">
                  <c:v>25.1</c:v>
                </c:pt>
                <c:pt idx="1003">
                  <c:v>25.125</c:v>
                </c:pt>
                <c:pt idx="1004">
                  <c:v>25.150000000000002</c:v>
                </c:pt>
                <c:pt idx="1005">
                  <c:v>25.175000000000001</c:v>
                </c:pt>
                <c:pt idx="1006">
                  <c:v>25.2</c:v>
                </c:pt>
                <c:pt idx="1007">
                  <c:v>25.225000000000001</c:v>
                </c:pt>
                <c:pt idx="1008">
                  <c:v>25.25</c:v>
                </c:pt>
                <c:pt idx="1009">
                  <c:v>25.275000000000002</c:v>
                </c:pt>
                <c:pt idx="1010">
                  <c:v>25.3</c:v>
                </c:pt>
                <c:pt idx="1011">
                  <c:v>25.324999999999999</c:v>
                </c:pt>
                <c:pt idx="1012">
                  <c:v>25.35</c:v>
                </c:pt>
                <c:pt idx="1013">
                  <c:v>25.375</c:v>
                </c:pt>
                <c:pt idx="1014">
                  <c:v>25.400000000000002</c:v>
                </c:pt>
                <c:pt idx="1015">
                  <c:v>25.425000000000001</c:v>
                </c:pt>
                <c:pt idx="1016">
                  <c:v>25.45</c:v>
                </c:pt>
                <c:pt idx="1017">
                  <c:v>25.475000000000001</c:v>
                </c:pt>
                <c:pt idx="1018">
                  <c:v>25.5</c:v>
                </c:pt>
                <c:pt idx="1019">
                  <c:v>25.525000000000002</c:v>
                </c:pt>
                <c:pt idx="1020">
                  <c:v>25.55</c:v>
                </c:pt>
                <c:pt idx="1021">
                  <c:v>25.574999999999999</c:v>
                </c:pt>
                <c:pt idx="1022">
                  <c:v>25.6</c:v>
                </c:pt>
                <c:pt idx="1023">
                  <c:v>25.625</c:v>
                </c:pt>
                <c:pt idx="1024">
                  <c:v>25.650000000000002</c:v>
                </c:pt>
                <c:pt idx="1025">
                  <c:v>25.675000000000001</c:v>
                </c:pt>
                <c:pt idx="1026">
                  <c:v>25.7</c:v>
                </c:pt>
                <c:pt idx="1027">
                  <c:v>25.725000000000001</c:v>
                </c:pt>
                <c:pt idx="1028">
                  <c:v>25.75</c:v>
                </c:pt>
                <c:pt idx="1029">
                  <c:v>25.775000000000002</c:v>
                </c:pt>
                <c:pt idx="1030">
                  <c:v>25.8</c:v>
                </c:pt>
                <c:pt idx="1031">
                  <c:v>25.824999999999999</c:v>
                </c:pt>
                <c:pt idx="1032">
                  <c:v>25.85</c:v>
                </c:pt>
                <c:pt idx="1033">
                  <c:v>25.875</c:v>
                </c:pt>
                <c:pt idx="1034">
                  <c:v>25.900000000000002</c:v>
                </c:pt>
                <c:pt idx="1035">
                  <c:v>25.925000000000001</c:v>
                </c:pt>
                <c:pt idx="1036">
                  <c:v>25.95</c:v>
                </c:pt>
                <c:pt idx="1037">
                  <c:v>25.975000000000001</c:v>
                </c:pt>
                <c:pt idx="1038">
                  <c:v>26</c:v>
                </c:pt>
                <c:pt idx="1039">
                  <c:v>26.025000000000002</c:v>
                </c:pt>
                <c:pt idx="1040">
                  <c:v>26.05</c:v>
                </c:pt>
                <c:pt idx="1041">
                  <c:v>26.074999999999999</c:v>
                </c:pt>
                <c:pt idx="1042">
                  <c:v>26.1</c:v>
                </c:pt>
                <c:pt idx="1043">
                  <c:v>26.125</c:v>
                </c:pt>
                <c:pt idx="1044">
                  <c:v>26.150000000000002</c:v>
                </c:pt>
                <c:pt idx="1045">
                  <c:v>26.175000000000001</c:v>
                </c:pt>
                <c:pt idx="1046">
                  <c:v>26.2</c:v>
                </c:pt>
                <c:pt idx="1047">
                  <c:v>26.225000000000001</c:v>
                </c:pt>
                <c:pt idx="1048">
                  <c:v>26.25</c:v>
                </c:pt>
                <c:pt idx="1049">
                  <c:v>26.275000000000002</c:v>
                </c:pt>
                <c:pt idx="1050">
                  <c:v>26.3</c:v>
                </c:pt>
                <c:pt idx="1051">
                  <c:v>26.324999999999999</c:v>
                </c:pt>
                <c:pt idx="1052">
                  <c:v>26.35</c:v>
                </c:pt>
                <c:pt idx="1053">
                  <c:v>26.375</c:v>
                </c:pt>
                <c:pt idx="1054">
                  <c:v>26.400000000000002</c:v>
                </c:pt>
                <c:pt idx="1055">
                  <c:v>26.425000000000001</c:v>
                </c:pt>
                <c:pt idx="1056">
                  <c:v>26.45</c:v>
                </c:pt>
                <c:pt idx="1057">
                  <c:v>26.475000000000001</c:v>
                </c:pt>
                <c:pt idx="1058">
                  <c:v>26.5</c:v>
                </c:pt>
                <c:pt idx="1059">
                  <c:v>26.525000000000002</c:v>
                </c:pt>
                <c:pt idx="1060">
                  <c:v>26.55</c:v>
                </c:pt>
                <c:pt idx="1061">
                  <c:v>26.574999999999999</c:v>
                </c:pt>
                <c:pt idx="1062">
                  <c:v>26.6</c:v>
                </c:pt>
                <c:pt idx="1063">
                  <c:v>26.625</c:v>
                </c:pt>
                <c:pt idx="1064">
                  <c:v>26.650000000000002</c:v>
                </c:pt>
                <c:pt idx="1065">
                  <c:v>26.675000000000001</c:v>
                </c:pt>
                <c:pt idx="1066">
                  <c:v>26.7</c:v>
                </c:pt>
                <c:pt idx="1067">
                  <c:v>26.725000000000001</c:v>
                </c:pt>
                <c:pt idx="1068">
                  <c:v>26.75</c:v>
                </c:pt>
                <c:pt idx="1069">
                  <c:v>26.775000000000002</c:v>
                </c:pt>
                <c:pt idx="1070">
                  <c:v>26.8</c:v>
                </c:pt>
                <c:pt idx="1071">
                  <c:v>26.824999999999999</c:v>
                </c:pt>
                <c:pt idx="1072">
                  <c:v>26.85</c:v>
                </c:pt>
                <c:pt idx="1073">
                  <c:v>26.875</c:v>
                </c:pt>
                <c:pt idx="1074">
                  <c:v>26.900000000000002</c:v>
                </c:pt>
                <c:pt idx="1075">
                  <c:v>26.925000000000001</c:v>
                </c:pt>
                <c:pt idx="1076">
                  <c:v>26.95</c:v>
                </c:pt>
                <c:pt idx="1077">
                  <c:v>26.975000000000001</c:v>
                </c:pt>
                <c:pt idx="1078">
                  <c:v>27</c:v>
                </c:pt>
                <c:pt idx="1079">
                  <c:v>27.025000000000002</c:v>
                </c:pt>
                <c:pt idx="1080">
                  <c:v>27.05</c:v>
                </c:pt>
                <c:pt idx="1081">
                  <c:v>27.074999999999999</c:v>
                </c:pt>
                <c:pt idx="1082">
                  <c:v>27.1</c:v>
                </c:pt>
                <c:pt idx="1083">
                  <c:v>27.125</c:v>
                </c:pt>
                <c:pt idx="1084">
                  <c:v>27.150000000000002</c:v>
                </c:pt>
                <c:pt idx="1085">
                  <c:v>27.175000000000001</c:v>
                </c:pt>
                <c:pt idx="1086">
                  <c:v>27.2</c:v>
                </c:pt>
                <c:pt idx="1087">
                  <c:v>27.225000000000001</c:v>
                </c:pt>
                <c:pt idx="1088">
                  <c:v>27.25</c:v>
                </c:pt>
                <c:pt idx="1089">
                  <c:v>27.275000000000002</c:v>
                </c:pt>
                <c:pt idx="1090">
                  <c:v>27.3</c:v>
                </c:pt>
                <c:pt idx="1091">
                  <c:v>27.324999999999999</c:v>
                </c:pt>
                <c:pt idx="1092">
                  <c:v>27.35</c:v>
                </c:pt>
                <c:pt idx="1093">
                  <c:v>27.375</c:v>
                </c:pt>
                <c:pt idx="1094">
                  <c:v>27.400000000000002</c:v>
                </c:pt>
                <c:pt idx="1095">
                  <c:v>27.425000000000001</c:v>
                </c:pt>
                <c:pt idx="1096">
                  <c:v>27.45</c:v>
                </c:pt>
                <c:pt idx="1097">
                  <c:v>27.475000000000001</c:v>
                </c:pt>
                <c:pt idx="1098">
                  <c:v>27.5</c:v>
                </c:pt>
                <c:pt idx="1099">
                  <c:v>27.525000000000002</c:v>
                </c:pt>
                <c:pt idx="1100">
                  <c:v>27.55</c:v>
                </c:pt>
                <c:pt idx="1101">
                  <c:v>27.574999999999999</c:v>
                </c:pt>
                <c:pt idx="1102">
                  <c:v>27.6</c:v>
                </c:pt>
                <c:pt idx="1103">
                  <c:v>27.625</c:v>
                </c:pt>
                <c:pt idx="1104">
                  <c:v>27.650000000000002</c:v>
                </c:pt>
                <c:pt idx="1105">
                  <c:v>27.675000000000001</c:v>
                </c:pt>
                <c:pt idx="1106">
                  <c:v>27.7</c:v>
                </c:pt>
                <c:pt idx="1107">
                  <c:v>27.725000000000001</c:v>
                </c:pt>
                <c:pt idx="1108">
                  <c:v>27.75</c:v>
                </c:pt>
                <c:pt idx="1109">
                  <c:v>27.775000000000002</c:v>
                </c:pt>
                <c:pt idx="1110">
                  <c:v>27.8</c:v>
                </c:pt>
                <c:pt idx="1111">
                  <c:v>27.824999999999999</c:v>
                </c:pt>
                <c:pt idx="1112">
                  <c:v>27.85</c:v>
                </c:pt>
                <c:pt idx="1113">
                  <c:v>27.875</c:v>
                </c:pt>
                <c:pt idx="1114">
                  <c:v>27.900000000000002</c:v>
                </c:pt>
                <c:pt idx="1115">
                  <c:v>27.925000000000001</c:v>
                </c:pt>
                <c:pt idx="1116">
                  <c:v>27.95</c:v>
                </c:pt>
                <c:pt idx="1117">
                  <c:v>27.975000000000001</c:v>
                </c:pt>
                <c:pt idx="1118">
                  <c:v>28</c:v>
                </c:pt>
                <c:pt idx="1119">
                  <c:v>28.025000000000002</c:v>
                </c:pt>
                <c:pt idx="1120">
                  <c:v>28.05</c:v>
                </c:pt>
                <c:pt idx="1121">
                  <c:v>28.074999999999999</c:v>
                </c:pt>
                <c:pt idx="1122">
                  <c:v>28.1</c:v>
                </c:pt>
                <c:pt idx="1123">
                  <c:v>28.125</c:v>
                </c:pt>
                <c:pt idx="1124">
                  <c:v>28.150000000000002</c:v>
                </c:pt>
                <c:pt idx="1125">
                  <c:v>28.175000000000001</c:v>
                </c:pt>
                <c:pt idx="1126">
                  <c:v>28.2</c:v>
                </c:pt>
                <c:pt idx="1127">
                  <c:v>28.225000000000001</c:v>
                </c:pt>
                <c:pt idx="1128">
                  <c:v>28.25</c:v>
                </c:pt>
                <c:pt idx="1129">
                  <c:v>28.275000000000002</c:v>
                </c:pt>
                <c:pt idx="1130">
                  <c:v>28.3</c:v>
                </c:pt>
                <c:pt idx="1131">
                  <c:v>28.324999999999999</c:v>
                </c:pt>
                <c:pt idx="1132">
                  <c:v>28.35</c:v>
                </c:pt>
                <c:pt idx="1133">
                  <c:v>28.375</c:v>
                </c:pt>
                <c:pt idx="1134">
                  <c:v>28.400000000000002</c:v>
                </c:pt>
                <c:pt idx="1135">
                  <c:v>28.425000000000001</c:v>
                </c:pt>
                <c:pt idx="1136">
                  <c:v>28.45</c:v>
                </c:pt>
                <c:pt idx="1137">
                  <c:v>28.475000000000001</c:v>
                </c:pt>
                <c:pt idx="1138">
                  <c:v>28.5</c:v>
                </c:pt>
                <c:pt idx="1139">
                  <c:v>28.525000000000002</c:v>
                </c:pt>
                <c:pt idx="1140">
                  <c:v>28.55</c:v>
                </c:pt>
                <c:pt idx="1141">
                  <c:v>28.574999999999999</c:v>
                </c:pt>
                <c:pt idx="1142">
                  <c:v>28.6</c:v>
                </c:pt>
                <c:pt idx="1143">
                  <c:v>28.625</c:v>
                </c:pt>
                <c:pt idx="1144">
                  <c:v>28.650000000000002</c:v>
                </c:pt>
                <c:pt idx="1145">
                  <c:v>28.675000000000001</c:v>
                </c:pt>
                <c:pt idx="1146">
                  <c:v>28.7</c:v>
                </c:pt>
                <c:pt idx="1147">
                  <c:v>28.725000000000001</c:v>
                </c:pt>
                <c:pt idx="1148">
                  <c:v>28.75</c:v>
                </c:pt>
                <c:pt idx="1149">
                  <c:v>28.775000000000002</c:v>
                </c:pt>
                <c:pt idx="1150">
                  <c:v>28.8</c:v>
                </c:pt>
                <c:pt idx="1151">
                  <c:v>28.824999999999999</c:v>
                </c:pt>
                <c:pt idx="1152">
                  <c:v>28.85</c:v>
                </c:pt>
                <c:pt idx="1153">
                  <c:v>28.875</c:v>
                </c:pt>
                <c:pt idx="1154">
                  <c:v>28.900000000000002</c:v>
                </c:pt>
                <c:pt idx="1155">
                  <c:v>28.925000000000001</c:v>
                </c:pt>
                <c:pt idx="1156">
                  <c:v>28.95</c:v>
                </c:pt>
                <c:pt idx="1157">
                  <c:v>28.975000000000001</c:v>
                </c:pt>
                <c:pt idx="1158">
                  <c:v>29</c:v>
                </c:pt>
                <c:pt idx="1159">
                  <c:v>29.025000000000002</c:v>
                </c:pt>
                <c:pt idx="1160">
                  <c:v>29.05</c:v>
                </c:pt>
                <c:pt idx="1161">
                  <c:v>29.074999999999999</c:v>
                </c:pt>
                <c:pt idx="1162">
                  <c:v>29.1</c:v>
                </c:pt>
                <c:pt idx="1163">
                  <c:v>29.125</c:v>
                </c:pt>
                <c:pt idx="1164">
                  <c:v>29.150000000000002</c:v>
                </c:pt>
                <c:pt idx="1165">
                  <c:v>29.175000000000001</c:v>
                </c:pt>
                <c:pt idx="1166">
                  <c:v>29.2</c:v>
                </c:pt>
                <c:pt idx="1167">
                  <c:v>29.225000000000001</c:v>
                </c:pt>
                <c:pt idx="1168">
                  <c:v>29.25</c:v>
                </c:pt>
                <c:pt idx="1169">
                  <c:v>29.275000000000002</c:v>
                </c:pt>
                <c:pt idx="1170">
                  <c:v>29.3</c:v>
                </c:pt>
                <c:pt idx="1171">
                  <c:v>29.324999999999999</c:v>
                </c:pt>
                <c:pt idx="1172">
                  <c:v>29.35</c:v>
                </c:pt>
                <c:pt idx="1173">
                  <c:v>29.375</c:v>
                </c:pt>
                <c:pt idx="1174">
                  <c:v>29.400000000000002</c:v>
                </c:pt>
                <c:pt idx="1175">
                  <c:v>29.425000000000001</c:v>
                </c:pt>
                <c:pt idx="1176">
                  <c:v>29.45</c:v>
                </c:pt>
                <c:pt idx="1177">
                  <c:v>29.475000000000001</c:v>
                </c:pt>
                <c:pt idx="1178">
                  <c:v>29.5</c:v>
                </c:pt>
                <c:pt idx="1179">
                  <c:v>29.525000000000002</c:v>
                </c:pt>
                <c:pt idx="1180">
                  <c:v>29.55</c:v>
                </c:pt>
                <c:pt idx="1181">
                  <c:v>29.574999999999999</c:v>
                </c:pt>
                <c:pt idx="1182">
                  <c:v>29.6</c:v>
                </c:pt>
                <c:pt idx="1183">
                  <c:v>29.625</c:v>
                </c:pt>
                <c:pt idx="1184">
                  <c:v>29.650000000000002</c:v>
                </c:pt>
                <c:pt idx="1185">
                  <c:v>29.675000000000001</c:v>
                </c:pt>
                <c:pt idx="1186">
                  <c:v>29.7</c:v>
                </c:pt>
                <c:pt idx="1187">
                  <c:v>29.725000000000001</c:v>
                </c:pt>
                <c:pt idx="1188">
                  <c:v>29.75</c:v>
                </c:pt>
                <c:pt idx="1189">
                  <c:v>29.775000000000002</c:v>
                </c:pt>
                <c:pt idx="1190">
                  <c:v>29.8</c:v>
                </c:pt>
                <c:pt idx="1191">
                  <c:v>29.824999999999999</c:v>
                </c:pt>
                <c:pt idx="1192">
                  <c:v>29.85</c:v>
                </c:pt>
                <c:pt idx="1193">
                  <c:v>29.875</c:v>
                </c:pt>
                <c:pt idx="1194">
                  <c:v>29.900000000000002</c:v>
                </c:pt>
                <c:pt idx="1195">
                  <c:v>29.925000000000001</c:v>
                </c:pt>
                <c:pt idx="1196">
                  <c:v>29.95</c:v>
                </c:pt>
                <c:pt idx="1197">
                  <c:v>29.975000000000001</c:v>
                </c:pt>
                <c:pt idx="1198">
                  <c:v>30</c:v>
                </c:pt>
                <c:pt idx="1199">
                  <c:v>30.025000000000002</c:v>
                </c:pt>
                <c:pt idx="1200">
                  <c:v>30.05</c:v>
                </c:pt>
                <c:pt idx="1201">
                  <c:v>30.074999999999999</c:v>
                </c:pt>
                <c:pt idx="1202">
                  <c:v>30.1</c:v>
                </c:pt>
                <c:pt idx="1203">
                  <c:v>30.125</c:v>
                </c:pt>
                <c:pt idx="1204">
                  <c:v>30.150000000000002</c:v>
                </c:pt>
                <c:pt idx="1205">
                  <c:v>30.175000000000001</c:v>
                </c:pt>
                <c:pt idx="1206">
                  <c:v>30.2</c:v>
                </c:pt>
                <c:pt idx="1207">
                  <c:v>30.225000000000001</c:v>
                </c:pt>
                <c:pt idx="1208">
                  <c:v>30.25</c:v>
                </c:pt>
                <c:pt idx="1209">
                  <c:v>30.275000000000002</c:v>
                </c:pt>
                <c:pt idx="1210">
                  <c:v>30.3</c:v>
                </c:pt>
                <c:pt idx="1211">
                  <c:v>30.324999999999999</c:v>
                </c:pt>
                <c:pt idx="1212">
                  <c:v>30.35</c:v>
                </c:pt>
                <c:pt idx="1213">
                  <c:v>30.375</c:v>
                </c:pt>
                <c:pt idx="1214">
                  <c:v>30.400000000000002</c:v>
                </c:pt>
                <c:pt idx="1215">
                  <c:v>30.425000000000001</c:v>
                </c:pt>
                <c:pt idx="1216">
                  <c:v>30.45</c:v>
                </c:pt>
                <c:pt idx="1217">
                  <c:v>30.475000000000001</c:v>
                </c:pt>
                <c:pt idx="1218">
                  <c:v>30.5</c:v>
                </c:pt>
                <c:pt idx="1219">
                  <c:v>30.525000000000002</c:v>
                </c:pt>
                <c:pt idx="1220">
                  <c:v>30.55</c:v>
                </c:pt>
                <c:pt idx="1221">
                  <c:v>30.574999999999999</c:v>
                </c:pt>
                <c:pt idx="1222">
                  <c:v>30.6</c:v>
                </c:pt>
                <c:pt idx="1223">
                  <c:v>30.625</c:v>
                </c:pt>
                <c:pt idx="1224">
                  <c:v>30.650000000000002</c:v>
                </c:pt>
                <c:pt idx="1225">
                  <c:v>30.675000000000001</c:v>
                </c:pt>
                <c:pt idx="1226">
                  <c:v>30.7</c:v>
                </c:pt>
                <c:pt idx="1227">
                  <c:v>30.725000000000001</c:v>
                </c:pt>
                <c:pt idx="1228">
                  <c:v>30.75</c:v>
                </c:pt>
                <c:pt idx="1229">
                  <c:v>30.775000000000002</c:v>
                </c:pt>
                <c:pt idx="1230">
                  <c:v>30.8</c:v>
                </c:pt>
                <c:pt idx="1231">
                  <c:v>30.824999999999999</c:v>
                </c:pt>
                <c:pt idx="1232">
                  <c:v>30.85</c:v>
                </c:pt>
                <c:pt idx="1233">
                  <c:v>30.875</c:v>
                </c:pt>
                <c:pt idx="1234">
                  <c:v>30.900000000000002</c:v>
                </c:pt>
                <c:pt idx="1235">
                  <c:v>30.925000000000001</c:v>
                </c:pt>
                <c:pt idx="1236">
                  <c:v>30.95</c:v>
                </c:pt>
                <c:pt idx="1237">
                  <c:v>30.975000000000001</c:v>
                </c:pt>
                <c:pt idx="1238">
                  <c:v>31</c:v>
                </c:pt>
                <c:pt idx="1239">
                  <c:v>31.025000000000002</c:v>
                </c:pt>
                <c:pt idx="1240">
                  <c:v>31.05</c:v>
                </c:pt>
                <c:pt idx="1241">
                  <c:v>31.074999999999999</c:v>
                </c:pt>
                <c:pt idx="1242">
                  <c:v>31.1</c:v>
                </c:pt>
                <c:pt idx="1243">
                  <c:v>31.125</c:v>
                </c:pt>
                <c:pt idx="1244">
                  <c:v>31.150000000000002</c:v>
                </c:pt>
                <c:pt idx="1245">
                  <c:v>31.175000000000001</c:v>
                </c:pt>
                <c:pt idx="1246">
                  <c:v>31.2</c:v>
                </c:pt>
                <c:pt idx="1247">
                  <c:v>31.225000000000001</c:v>
                </c:pt>
                <c:pt idx="1248">
                  <c:v>31.25</c:v>
                </c:pt>
                <c:pt idx="1249">
                  <c:v>31.275000000000002</c:v>
                </c:pt>
                <c:pt idx="1250">
                  <c:v>31.3</c:v>
                </c:pt>
                <c:pt idx="1251">
                  <c:v>31.324999999999999</c:v>
                </c:pt>
                <c:pt idx="1252">
                  <c:v>31.35</c:v>
                </c:pt>
                <c:pt idx="1253">
                  <c:v>31.375</c:v>
                </c:pt>
                <c:pt idx="1254">
                  <c:v>31.400000000000002</c:v>
                </c:pt>
                <c:pt idx="1255">
                  <c:v>31.425000000000001</c:v>
                </c:pt>
                <c:pt idx="1256">
                  <c:v>31.45</c:v>
                </c:pt>
                <c:pt idx="1257">
                  <c:v>31.475000000000001</c:v>
                </c:pt>
                <c:pt idx="1258">
                  <c:v>31.5</c:v>
                </c:pt>
                <c:pt idx="1259">
                  <c:v>31.525000000000002</c:v>
                </c:pt>
                <c:pt idx="1260">
                  <c:v>31.55</c:v>
                </c:pt>
                <c:pt idx="1261">
                  <c:v>31.574999999999999</c:v>
                </c:pt>
                <c:pt idx="1262">
                  <c:v>31.6</c:v>
                </c:pt>
                <c:pt idx="1263">
                  <c:v>31.625</c:v>
                </c:pt>
                <c:pt idx="1264">
                  <c:v>31.650000000000002</c:v>
                </c:pt>
                <c:pt idx="1265">
                  <c:v>31.675000000000001</c:v>
                </c:pt>
                <c:pt idx="1266">
                  <c:v>31.7</c:v>
                </c:pt>
                <c:pt idx="1267">
                  <c:v>31.725000000000001</c:v>
                </c:pt>
                <c:pt idx="1268">
                  <c:v>31.75</c:v>
                </c:pt>
                <c:pt idx="1269">
                  <c:v>31.775000000000002</c:v>
                </c:pt>
                <c:pt idx="1270">
                  <c:v>31.8</c:v>
                </c:pt>
                <c:pt idx="1271">
                  <c:v>31.824999999999999</c:v>
                </c:pt>
                <c:pt idx="1272">
                  <c:v>31.85</c:v>
                </c:pt>
                <c:pt idx="1273">
                  <c:v>31.875</c:v>
                </c:pt>
                <c:pt idx="1274">
                  <c:v>31.900000000000002</c:v>
                </c:pt>
                <c:pt idx="1275">
                  <c:v>31.925000000000001</c:v>
                </c:pt>
                <c:pt idx="1276">
                  <c:v>31.95</c:v>
                </c:pt>
                <c:pt idx="1277">
                  <c:v>31.975000000000001</c:v>
                </c:pt>
                <c:pt idx="1278">
                  <c:v>32</c:v>
                </c:pt>
                <c:pt idx="1279">
                  <c:v>32.024999999999999</c:v>
                </c:pt>
                <c:pt idx="1280">
                  <c:v>32.049999999999997</c:v>
                </c:pt>
                <c:pt idx="1281">
                  <c:v>32.074999999999996</c:v>
                </c:pt>
                <c:pt idx="1282">
                  <c:v>32.099999999999994</c:v>
                </c:pt>
                <c:pt idx="1283">
                  <c:v>32.125</c:v>
                </c:pt>
                <c:pt idx="1284">
                  <c:v>32.15</c:v>
                </c:pt>
                <c:pt idx="1285">
                  <c:v>32.174999999999997</c:v>
                </c:pt>
                <c:pt idx="1286">
                  <c:v>32.199999999999996</c:v>
                </c:pt>
                <c:pt idx="1287">
                  <c:v>32.224999999999994</c:v>
                </c:pt>
                <c:pt idx="1288">
                  <c:v>32.25</c:v>
                </c:pt>
                <c:pt idx="1289">
                  <c:v>32.274999999999999</c:v>
                </c:pt>
                <c:pt idx="1290">
                  <c:v>32.299999999999997</c:v>
                </c:pt>
                <c:pt idx="1291">
                  <c:v>32.324999999999996</c:v>
                </c:pt>
                <c:pt idx="1292">
                  <c:v>32.349999999999994</c:v>
                </c:pt>
                <c:pt idx="1293">
                  <c:v>32.375</c:v>
                </c:pt>
                <c:pt idx="1294">
                  <c:v>32.4</c:v>
                </c:pt>
                <c:pt idx="1295">
                  <c:v>32.424999999999997</c:v>
                </c:pt>
                <c:pt idx="1296">
                  <c:v>32.449999999999996</c:v>
                </c:pt>
                <c:pt idx="1297">
                  <c:v>32.474999999999994</c:v>
                </c:pt>
                <c:pt idx="1298">
                  <c:v>32.5</c:v>
                </c:pt>
                <c:pt idx="1299">
                  <c:v>32.524999999999999</c:v>
                </c:pt>
                <c:pt idx="1300">
                  <c:v>32.549999999999997</c:v>
                </c:pt>
                <c:pt idx="1301">
                  <c:v>32.574999999999996</c:v>
                </c:pt>
                <c:pt idx="1302">
                  <c:v>32.599999999999994</c:v>
                </c:pt>
                <c:pt idx="1303">
                  <c:v>32.625</c:v>
                </c:pt>
                <c:pt idx="1304">
                  <c:v>32.65</c:v>
                </c:pt>
                <c:pt idx="1305">
                  <c:v>32.674999999999997</c:v>
                </c:pt>
                <c:pt idx="1306">
                  <c:v>32.699999999999996</c:v>
                </c:pt>
                <c:pt idx="1307">
                  <c:v>32.724999999999994</c:v>
                </c:pt>
                <c:pt idx="1308">
                  <c:v>32.75</c:v>
                </c:pt>
                <c:pt idx="1309">
                  <c:v>32.774999999999999</c:v>
                </c:pt>
                <c:pt idx="1310">
                  <c:v>32.799999999999997</c:v>
                </c:pt>
                <c:pt idx="1311">
                  <c:v>32.824999999999996</c:v>
                </c:pt>
                <c:pt idx="1312">
                  <c:v>32.849999999999994</c:v>
                </c:pt>
                <c:pt idx="1313">
                  <c:v>32.875</c:v>
                </c:pt>
                <c:pt idx="1314">
                  <c:v>32.9</c:v>
                </c:pt>
                <c:pt idx="1315">
                  <c:v>32.924999999999997</c:v>
                </c:pt>
                <c:pt idx="1316">
                  <c:v>32.949999999999996</c:v>
                </c:pt>
                <c:pt idx="1317">
                  <c:v>32.974999999999994</c:v>
                </c:pt>
                <c:pt idx="1318">
                  <c:v>33</c:v>
                </c:pt>
                <c:pt idx="1319">
                  <c:v>33.024999999999999</c:v>
                </c:pt>
                <c:pt idx="1320">
                  <c:v>33.049999999999997</c:v>
                </c:pt>
                <c:pt idx="1321">
                  <c:v>33.074999999999996</c:v>
                </c:pt>
                <c:pt idx="1322">
                  <c:v>33.099999999999994</c:v>
                </c:pt>
                <c:pt idx="1323">
                  <c:v>33.125</c:v>
                </c:pt>
                <c:pt idx="1324">
                  <c:v>33.15</c:v>
                </c:pt>
                <c:pt idx="1325">
                  <c:v>33.174999999999997</c:v>
                </c:pt>
                <c:pt idx="1326">
                  <c:v>33.199999999999996</c:v>
                </c:pt>
                <c:pt idx="1327">
                  <c:v>33.224999999999994</c:v>
                </c:pt>
                <c:pt idx="1328">
                  <c:v>33.25</c:v>
                </c:pt>
                <c:pt idx="1329">
                  <c:v>33.274999999999999</c:v>
                </c:pt>
                <c:pt idx="1330">
                  <c:v>33.299999999999997</c:v>
                </c:pt>
                <c:pt idx="1331">
                  <c:v>33.324999999999996</c:v>
                </c:pt>
                <c:pt idx="1332">
                  <c:v>33.349999999999994</c:v>
                </c:pt>
                <c:pt idx="1333">
                  <c:v>33.375</c:v>
                </c:pt>
                <c:pt idx="1334">
                  <c:v>33.4</c:v>
                </c:pt>
                <c:pt idx="1335">
                  <c:v>33.424999999999997</c:v>
                </c:pt>
                <c:pt idx="1336">
                  <c:v>33.449999999999996</c:v>
                </c:pt>
                <c:pt idx="1337">
                  <c:v>33.474999999999994</c:v>
                </c:pt>
                <c:pt idx="1338">
                  <c:v>33.5</c:v>
                </c:pt>
                <c:pt idx="1339">
                  <c:v>33.524999999999999</c:v>
                </c:pt>
                <c:pt idx="1340">
                  <c:v>33.549999999999997</c:v>
                </c:pt>
                <c:pt idx="1341">
                  <c:v>33.574999999999996</c:v>
                </c:pt>
                <c:pt idx="1342">
                  <c:v>33.599999999999994</c:v>
                </c:pt>
                <c:pt idx="1343">
                  <c:v>33.625</c:v>
                </c:pt>
                <c:pt idx="1344">
                  <c:v>33.65</c:v>
                </c:pt>
                <c:pt idx="1345">
                  <c:v>33.674999999999997</c:v>
                </c:pt>
                <c:pt idx="1346">
                  <c:v>33.699999999999996</c:v>
                </c:pt>
                <c:pt idx="1347">
                  <c:v>33.724999999999994</c:v>
                </c:pt>
                <c:pt idx="1348">
                  <c:v>33.75</c:v>
                </c:pt>
                <c:pt idx="1349">
                  <c:v>33.774999999999999</c:v>
                </c:pt>
                <c:pt idx="1350">
                  <c:v>33.799999999999997</c:v>
                </c:pt>
                <c:pt idx="1351">
                  <c:v>33.824999999999996</c:v>
                </c:pt>
                <c:pt idx="1352">
                  <c:v>33.849999999999994</c:v>
                </c:pt>
                <c:pt idx="1353">
                  <c:v>33.875</c:v>
                </c:pt>
                <c:pt idx="1354">
                  <c:v>33.9</c:v>
                </c:pt>
                <c:pt idx="1355">
                  <c:v>33.924999999999997</c:v>
                </c:pt>
                <c:pt idx="1356">
                  <c:v>33.949999999999996</c:v>
                </c:pt>
                <c:pt idx="1357">
                  <c:v>33.974999999999994</c:v>
                </c:pt>
                <c:pt idx="1358">
                  <c:v>34</c:v>
                </c:pt>
                <c:pt idx="1359">
                  <c:v>34.024999999999999</c:v>
                </c:pt>
                <c:pt idx="1360">
                  <c:v>34.049999999999997</c:v>
                </c:pt>
                <c:pt idx="1361">
                  <c:v>34.074999999999996</c:v>
                </c:pt>
                <c:pt idx="1362">
                  <c:v>34.099999999999994</c:v>
                </c:pt>
                <c:pt idx="1363">
                  <c:v>34.125</c:v>
                </c:pt>
                <c:pt idx="1364">
                  <c:v>34.15</c:v>
                </c:pt>
                <c:pt idx="1365">
                  <c:v>34.174999999999997</c:v>
                </c:pt>
                <c:pt idx="1366">
                  <c:v>34.199999999999996</c:v>
                </c:pt>
                <c:pt idx="1367">
                  <c:v>34.224999999999994</c:v>
                </c:pt>
                <c:pt idx="1368">
                  <c:v>34.25</c:v>
                </c:pt>
                <c:pt idx="1369">
                  <c:v>34.274999999999999</c:v>
                </c:pt>
                <c:pt idx="1370">
                  <c:v>34.299999999999997</c:v>
                </c:pt>
                <c:pt idx="1371">
                  <c:v>34.324999999999996</c:v>
                </c:pt>
                <c:pt idx="1372">
                  <c:v>34.349999999999994</c:v>
                </c:pt>
                <c:pt idx="1373">
                  <c:v>34.375</c:v>
                </c:pt>
                <c:pt idx="1374">
                  <c:v>34.4</c:v>
                </c:pt>
                <c:pt idx="1375">
                  <c:v>34.424999999999997</c:v>
                </c:pt>
                <c:pt idx="1376">
                  <c:v>34.449999999999996</c:v>
                </c:pt>
                <c:pt idx="1377">
                  <c:v>34.474999999999994</c:v>
                </c:pt>
                <c:pt idx="1378">
                  <c:v>34.5</c:v>
                </c:pt>
                <c:pt idx="1379">
                  <c:v>34.524999999999999</c:v>
                </c:pt>
                <c:pt idx="1380">
                  <c:v>34.549999999999997</c:v>
                </c:pt>
                <c:pt idx="1381">
                  <c:v>34.574999999999996</c:v>
                </c:pt>
                <c:pt idx="1382">
                  <c:v>34.599999999999994</c:v>
                </c:pt>
                <c:pt idx="1383">
                  <c:v>34.625</c:v>
                </c:pt>
                <c:pt idx="1384">
                  <c:v>34.65</c:v>
                </c:pt>
                <c:pt idx="1385">
                  <c:v>34.674999999999997</c:v>
                </c:pt>
                <c:pt idx="1386">
                  <c:v>34.699999999999996</c:v>
                </c:pt>
                <c:pt idx="1387">
                  <c:v>34.724999999999994</c:v>
                </c:pt>
                <c:pt idx="1388">
                  <c:v>34.75</c:v>
                </c:pt>
                <c:pt idx="1389">
                  <c:v>34.774999999999999</c:v>
                </c:pt>
                <c:pt idx="1390">
                  <c:v>34.799999999999997</c:v>
                </c:pt>
                <c:pt idx="1391">
                  <c:v>34.824999999999996</c:v>
                </c:pt>
                <c:pt idx="1392">
                  <c:v>34.849999999999994</c:v>
                </c:pt>
                <c:pt idx="1393">
                  <c:v>34.875</c:v>
                </c:pt>
                <c:pt idx="1394">
                  <c:v>34.9</c:v>
                </c:pt>
                <c:pt idx="1395">
                  <c:v>34.924999999999997</c:v>
                </c:pt>
                <c:pt idx="1396">
                  <c:v>34.949999999999996</c:v>
                </c:pt>
                <c:pt idx="1397">
                  <c:v>34.974999999999994</c:v>
                </c:pt>
                <c:pt idx="1398">
                  <c:v>35</c:v>
                </c:pt>
                <c:pt idx="1399">
                  <c:v>35.024999999999999</c:v>
                </c:pt>
                <c:pt idx="1400">
                  <c:v>35.049999999999997</c:v>
                </c:pt>
                <c:pt idx="1401">
                  <c:v>35.074999999999996</c:v>
                </c:pt>
                <c:pt idx="1402">
                  <c:v>35.099999999999994</c:v>
                </c:pt>
                <c:pt idx="1403">
                  <c:v>35.125</c:v>
                </c:pt>
                <c:pt idx="1404">
                  <c:v>35.15</c:v>
                </c:pt>
                <c:pt idx="1405">
                  <c:v>35.174999999999997</c:v>
                </c:pt>
                <c:pt idx="1406">
                  <c:v>35.199999999999996</c:v>
                </c:pt>
                <c:pt idx="1407">
                  <c:v>35.224999999999994</c:v>
                </c:pt>
                <c:pt idx="1408">
                  <c:v>35.25</c:v>
                </c:pt>
                <c:pt idx="1409">
                  <c:v>35.274999999999999</c:v>
                </c:pt>
                <c:pt idx="1410">
                  <c:v>35.299999999999997</c:v>
                </c:pt>
                <c:pt idx="1411">
                  <c:v>35.324999999999996</c:v>
                </c:pt>
                <c:pt idx="1412">
                  <c:v>35.349999999999994</c:v>
                </c:pt>
                <c:pt idx="1413">
                  <c:v>35.375</c:v>
                </c:pt>
                <c:pt idx="1414">
                  <c:v>35.4</c:v>
                </c:pt>
                <c:pt idx="1415">
                  <c:v>35.424999999999997</c:v>
                </c:pt>
                <c:pt idx="1416">
                  <c:v>35.449999999999996</c:v>
                </c:pt>
                <c:pt idx="1417">
                  <c:v>35.474999999999994</c:v>
                </c:pt>
                <c:pt idx="1418">
                  <c:v>35.5</c:v>
                </c:pt>
                <c:pt idx="1419">
                  <c:v>35.524999999999999</c:v>
                </c:pt>
                <c:pt idx="1420">
                  <c:v>35.549999999999997</c:v>
                </c:pt>
                <c:pt idx="1421">
                  <c:v>35.574999999999996</c:v>
                </c:pt>
                <c:pt idx="1422">
                  <c:v>35.599999999999994</c:v>
                </c:pt>
                <c:pt idx="1423">
                  <c:v>35.625</c:v>
                </c:pt>
                <c:pt idx="1424">
                  <c:v>35.65</c:v>
                </c:pt>
                <c:pt idx="1425">
                  <c:v>35.674999999999997</c:v>
                </c:pt>
                <c:pt idx="1426">
                  <c:v>35.699999999999996</c:v>
                </c:pt>
                <c:pt idx="1427">
                  <c:v>35.724999999999994</c:v>
                </c:pt>
                <c:pt idx="1428">
                  <c:v>35.75</c:v>
                </c:pt>
                <c:pt idx="1429">
                  <c:v>35.774999999999999</c:v>
                </c:pt>
                <c:pt idx="1430">
                  <c:v>35.799999999999997</c:v>
                </c:pt>
                <c:pt idx="1431">
                  <c:v>35.824999999999996</c:v>
                </c:pt>
                <c:pt idx="1432">
                  <c:v>35.849999999999994</c:v>
                </c:pt>
                <c:pt idx="1433">
                  <c:v>35.875</c:v>
                </c:pt>
                <c:pt idx="1434">
                  <c:v>35.9</c:v>
                </c:pt>
                <c:pt idx="1435">
                  <c:v>35.924999999999997</c:v>
                </c:pt>
                <c:pt idx="1436">
                  <c:v>35.949999999999996</c:v>
                </c:pt>
                <c:pt idx="1437">
                  <c:v>35.974999999999994</c:v>
                </c:pt>
                <c:pt idx="1438">
                  <c:v>36</c:v>
                </c:pt>
                <c:pt idx="1439">
                  <c:v>36.024999999999999</c:v>
                </c:pt>
                <c:pt idx="1440">
                  <c:v>36.049999999999997</c:v>
                </c:pt>
                <c:pt idx="1441">
                  <c:v>36.074999999999996</c:v>
                </c:pt>
                <c:pt idx="1442">
                  <c:v>36.099999999999994</c:v>
                </c:pt>
                <c:pt idx="1443">
                  <c:v>36.125</c:v>
                </c:pt>
                <c:pt idx="1444">
                  <c:v>36.15</c:v>
                </c:pt>
                <c:pt idx="1445">
                  <c:v>36.174999999999997</c:v>
                </c:pt>
                <c:pt idx="1446">
                  <c:v>36.199999999999996</c:v>
                </c:pt>
                <c:pt idx="1447">
                  <c:v>36.224999999999994</c:v>
                </c:pt>
                <c:pt idx="1448">
                  <c:v>36.25</c:v>
                </c:pt>
                <c:pt idx="1449">
                  <c:v>36.274999999999999</c:v>
                </c:pt>
                <c:pt idx="1450">
                  <c:v>36.299999999999997</c:v>
                </c:pt>
                <c:pt idx="1451">
                  <c:v>36.324999999999996</c:v>
                </c:pt>
                <c:pt idx="1452">
                  <c:v>36.349999999999994</c:v>
                </c:pt>
                <c:pt idx="1453">
                  <c:v>36.375</c:v>
                </c:pt>
                <c:pt idx="1454">
                  <c:v>36.4</c:v>
                </c:pt>
                <c:pt idx="1455">
                  <c:v>36.424999999999997</c:v>
                </c:pt>
                <c:pt idx="1456">
                  <c:v>36.449999999999996</c:v>
                </c:pt>
                <c:pt idx="1457">
                  <c:v>36.474999999999994</c:v>
                </c:pt>
                <c:pt idx="1458">
                  <c:v>36.5</c:v>
                </c:pt>
                <c:pt idx="1459">
                  <c:v>36.524999999999999</c:v>
                </c:pt>
                <c:pt idx="1460">
                  <c:v>36.549999999999997</c:v>
                </c:pt>
                <c:pt idx="1461">
                  <c:v>36.574999999999996</c:v>
                </c:pt>
                <c:pt idx="1462">
                  <c:v>36.599999999999994</c:v>
                </c:pt>
                <c:pt idx="1463">
                  <c:v>36.625</c:v>
                </c:pt>
                <c:pt idx="1464">
                  <c:v>36.65</c:v>
                </c:pt>
                <c:pt idx="1465">
                  <c:v>36.674999999999997</c:v>
                </c:pt>
                <c:pt idx="1466">
                  <c:v>36.699999999999996</c:v>
                </c:pt>
                <c:pt idx="1467">
                  <c:v>36.724999999999994</c:v>
                </c:pt>
                <c:pt idx="1468">
                  <c:v>36.75</c:v>
                </c:pt>
                <c:pt idx="1469">
                  <c:v>36.774999999999999</c:v>
                </c:pt>
                <c:pt idx="1470">
                  <c:v>36.799999999999997</c:v>
                </c:pt>
                <c:pt idx="1471">
                  <c:v>36.824999999999996</c:v>
                </c:pt>
                <c:pt idx="1472">
                  <c:v>36.849999999999994</c:v>
                </c:pt>
                <c:pt idx="1473">
                  <c:v>36.875</c:v>
                </c:pt>
                <c:pt idx="1474">
                  <c:v>36.9</c:v>
                </c:pt>
                <c:pt idx="1475">
                  <c:v>36.924999999999997</c:v>
                </c:pt>
                <c:pt idx="1476">
                  <c:v>36.949999999999996</c:v>
                </c:pt>
                <c:pt idx="1477">
                  <c:v>36.974999999999994</c:v>
                </c:pt>
                <c:pt idx="1478">
                  <c:v>37</c:v>
                </c:pt>
                <c:pt idx="1479">
                  <c:v>37.024999999999999</c:v>
                </c:pt>
                <c:pt idx="1480">
                  <c:v>37.049999999999997</c:v>
                </c:pt>
                <c:pt idx="1481">
                  <c:v>37.074999999999996</c:v>
                </c:pt>
                <c:pt idx="1482">
                  <c:v>37.099999999999994</c:v>
                </c:pt>
                <c:pt idx="1483">
                  <c:v>37.125</c:v>
                </c:pt>
                <c:pt idx="1484">
                  <c:v>37.15</c:v>
                </c:pt>
                <c:pt idx="1485">
                  <c:v>37.174999999999997</c:v>
                </c:pt>
                <c:pt idx="1486">
                  <c:v>37.199999999999996</c:v>
                </c:pt>
                <c:pt idx="1487">
                  <c:v>37.224999999999994</c:v>
                </c:pt>
                <c:pt idx="1488">
                  <c:v>37.25</c:v>
                </c:pt>
                <c:pt idx="1489">
                  <c:v>37.274999999999999</c:v>
                </c:pt>
                <c:pt idx="1490">
                  <c:v>37.299999999999997</c:v>
                </c:pt>
                <c:pt idx="1491">
                  <c:v>37.324999999999996</c:v>
                </c:pt>
                <c:pt idx="1492">
                  <c:v>37.349999999999994</c:v>
                </c:pt>
                <c:pt idx="1493">
                  <c:v>37.375</c:v>
                </c:pt>
                <c:pt idx="1494">
                  <c:v>37.4</c:v>
                </c:pt>
                <c:pt idx="1495">
                  <c:v>37.424999999999997</c:v>
                </c:pt>
                <c:pt idx="1496">
                  <c:v>37.449999999999996</c:v>
                </c:pt>
                <c:pt idx="1497">
                  <c:v>37.474999999999994</c:v>
                </c:pt>
                <c:pt idx="1498">
                  <c:v>37.5</c:v>
                </c:pt>
                <c:pt idx="1499">
                  <c:v>37.524999999999999</c:v>
                </c:pt>
                <c:pt idx="1500">
                  <c:v>37.549999999999997</c:v>
                </c:pt>
                <c:pt idx="1501">
                  <c:v>37.574999999999996</c:v>
                </c:pt>
                <c:pt idx="1502">
                  <c:v>37.599999999999994</c:v>
                </c:pt>
                <c:pt idx="1503">
                  <c:v>37.625</c:v>
                </c:pt>
                <c:pt idx="1504">
                  <c:v>37.65</c:v>
                </c:pt>
                <c:pt idx="1505">
                  <c:v>37.674999999999997</c:v>
                </c:pt>
                <c:pt idx="1506">
                  <c:v>37.699999999999996</c:v>
                </c:pt>
                <c:pt idx="1507">
                  <c:v>37.724999999999994</c:v>
                </c:pt>
                <c:pt idx="1508">
                  <c:v>37.75</c:v>
                </c:pt>
                <c:pt idx="1509">
                  <c:v>37.774999999999999</c:v>
                </c:pt>
                <c:pt idx="1510">
                  <c:v>37.799999999999997</c:v>
                </c:pt>
                <c:pt idx="1511">
                  <c:v>37.824999999999996</c:v>
                </c:pt>
                <c:pt idx="1512">
                  <c:v>37.849999999999994</c:v>
                </c:pt>
                <c:pt idx="1513">
                  <c:v>37.875</c:v>
                </c:pt>
                <c:pt idx="1514">
                  <c:v>37.9</c:v>
                </c:pt>
                <c:pt idx="1515">
                  <c:v>37.924999999999997</c:v>
                </c:pt>
                <c:pt idx="1516">
                  <c:v>37.949999999999996</c:v>
                </c:pt>
                <c:pt idx="1517">
                  <c:v>37.974999999999994</c:v>
                </c:pt>
                <c:pt idx="1518">
                  <c:v>38</c:v>
                </c:pt>
                <c:pt idx="1519">
                  <c:v>38.024999999999999</c:v>
                </c:pt>
                <c:pt idx="1520">
                  <c:v>38.049999999999997</c:v>
                </c:pt>
                <c:pt idx="1521">
                  <c:v>38.074999999999996</c:v>
                </c:pt>
                <c:pt idx="1522">
                  <c:v>38.099999999999994</c:v>
                </c:pt>
                <c:pt idx="1523">
                  <c:v>38.125</c:v>
                </c:pt>
                <c:pt idx="1524">
                  <c:v>38.15</c:v>
                </c:pt>
                <c:pt idx="1525">
                  <c:v>38.174999999999997</c:v>
                </c:pt>
                <c:pt idx="1526">
                  <c:v>38.199999999999996</c:v>
                </c:pt>
                <c:pt idx="1527">
                  <c:v>38.224999999999994</c:v>
                </c:pt>
                <c:pt idx="1528">
                  <c:v>38.25</c:v>
                </c:pt>
                <c:pt idx="1529">
                  <c:v>38.274999999999999</c:v>
                </c:pt>
                <c:pt idx="1530">
                  <c:v>38.299999999999997</c:v>
                </c:pt>
                <c:pt idx="1531">
                  <c:v>38.324999999999996</c:v>
                </c:pt>
                <c:pt idx="1532">
                  <c:v>38.349999999999994</c:v>
                </c:pt>
                <c:pt idx="1533">
                  <c:v>38.375</c:v>
                </c:pt>
                <c:pt idx="1534">
                  <c:v>38.4</c:v>
                </c:pt>
                <c:pt idx="1535">
                  <c:v>38.424999999999997</c:v>
                </c:pt>
                <c:pt idx="1536">
                  <c:v>38.449999999999996</c:v>
                </c:pt>
                <c:pt idx="1537">
                  <c:v>38.474999999999994</c:v>
                </c:pt>
                <c:pt idx="1538">
                  <c:v>38.5</c:v>
                </c:pt>
                <c:pt idx="1539">
                  <c:v>38.524999999999999</c:v>
                </c:pt>
                <c:pt idx="1540">
                  <c:v>38.549999999999997</c:v>
                </c:pt>
                <c:pt idx="1541">
                  <c:v>38.574999999999996</c:v>
                </c:pt>
                <c:pt idx="1542">
                  <c:v>38.599999999999994</c:v>
                </c:pt>
                <c:pt idx="1543">
                  <c:v>38.625</c:v>
                </c:pt>
                <c:pt idx="1544">
                  <c:v>38.65</c:v>
                </c:pt>
                <c:pt idx="1545">
                  <c:v>38.674999999999997</c:v>
                </c:pt>
                <c:pt idx="1546">
                  <c:v>38.699999999999996</c:v>
                </c:pt>
                <c:pt idx="1547">
                  <c:v>38.724999999999994</c:v>
                </c:pt>
                <c:pt idx="1548">
                  <c:v>38.75</c:v>
                </c:pt>
                <c:pt idx="1549">
                  <c:v>38.774999999999999</c:v>
                </c:pt>
                <c:pt idx="1550">
                  <c:v>38.799999999999997</c:v>
                </c:pt>
                <c:pt idx="1551">
                  <c:v>38.824999999999996</c:v>
                </c:pt>
                <c:pt idx="1552">
                  <c:v>38.849999999999994</c:v>
                </c:pt>
                <c:pt idx="1553">
                  <c:v>38.875</c:v>
                </c:pt>
                <c:pt idx="1554">
                  <c:v>38.9</c:v>
                </c:pt>
                <c:pt idx="1555">
                  <c:v>38.924999999999997</c:v>
                </c:pt>
                <c:pt idx="1556">
                  <c:v>38.949999999999996</c:v>
                </c:pt>
                <c:pt idx="1557">
                  <c:v>38.974999999999994</c:v>
                </c:pt>
                <c:pt idx="1558">
                  <c:v>39</c:v>
                </c:pt>
                <c:pt idx="1559">
                  <c:v>39.024999999999999</c:v>
                </c:pt>
                <c:pt idx="1560">
                  <c:v>39.049999999999997</c:v>
                </c:pt>
                <c:pt idx="1561">
                  <c:v>39.074999999999996</c:v>
                </c:pt>
                <c:pt idx="1562">
                  <c:v>39.099999999999994</c:v>
                </c:pt>
                <c:pt idx="1563">
                  <c:v>39.125</c:v>
                </c:pt>
                <c:pt idx="1564">
                  <c:v>39.15</c:v>
                </c:pt>
                <c:pt idx="1565">
                  <c:v>39.174999999999997</c:v>
                </c:pt>
                <c:pt idx="1566">
                  <c:v>39.199999999999996</c:v>
                </c:pt>
                <c:pt idx="1567">
                  <c:v>39.224999999999994</c:v>
                </c:pt>
                <c:pt idx="1568">
                  <c:v>39.25</c:v>
                </c:pt>
                <c:pt idx="1569">
                  <c:v>39.274999999999999</c:v>
                </c:pt>
                <c:pt idx="1570">
                  <c:v>39.299999999999997</c:v>
                </c:pt>
                <c:pt idx="1571">
                  <c:v>39.324999999999996</c:v>
                </c:pt>
                <c:pt idx="1572">
                  <c:v>39.349999999999994</c:v>
                </c:pt>
                <c:pt idx="1573">
                  <c:v>39.375</c:v>
                </c:pt>
                <c:pt idx="1574">
                  <c:v>39.4</c:v>
                </c:pt>
                <c:pt idx="1575">
                  <c:v>39.424999999999997</c:v>
                </c:pt>
                <c:pt idx="1576">
                  <c:v>39.449999999999996</c:v>
                </c:pt>
                <c:pt idx="1577">
                  <c:v>39.474999999999994</c:v>
                </c:pt>
                <c:pt idx="1578">
                  <c:v>39.5</c:v>
                </c:pt>
                <c:pt idx="1579">
                  <c:v>39.524999999999999</c:v>
                </c:pt>
                <c:pt idx="1580">
                  <c:v>39.549999999999997</c:v>
                </c:pt>
                <c:pt idx="1581">
                  <c:v>39.574999999999996</c:v>
                </c:pt>
                <c:pt idx="1582">
                  <c:v>39.599999999999994</c:v>
                </c:pt>
                <c:pt idx="1583">
                  <c:v>39.625</c:v>
                </c:pt>
                <c:pt idx="1584">
                  <c:v>39.65</c:v>
                </c:pt>
                <c:pt idx="1585">
                  <c:v>39.674999999999997</c:v>
                </c:pt>
                <c:pt idx="1586">
                  <c:v>39.699999999999996</c:v>
                </c:pt>
                <c:pt idx="1587">
                  <c:v>39.724999999999994</c:v>
                </c:pt>
                <c:pt idx="1588">
                  <c:v>39.75</c:v>
                </c:pt>
                <c:pt idx="1589">
                  <c:v>39.774999999999999</c:v>
                </c:pt>
                <c:pt idx="1590">
                  <c:v>39.799999999999997</c:v>
                </c:pt>
                <c:pt idx="1591">
                  <c:v>39.824999999999996</c:v>
                </c:pt>
                <c:pt idx="1592">
                  <c:v>39.849999999999994</c:v>
                </c:pt>
                <c:pt idx="1593">
                  <c:v>39.875</c:v>
                </c:pt>
                <c:pt idx="1594">
                  <c:v>39.9</c:v>
                </c:pt>
                <c:pt idx="1595">
                  <c:v>39.924999999999997</c:v>
                </c:pt>
                <c:pt idx="1596">
                  <c:v>39.949999999999996</c:v>
                </c:pt>
                <c:pt idx="1597">
                  <c:v>39.974999999999994</c:v>
                </c:pt>
                <c:pt idx="1598">
                  <c:v>40</c:v>
                </c:pt>
                <c:pt idx="1599">
                  <c:v>40.024999999999999</c:v>
                </c:pt>
                <c:pt idx="1600">
                  <c:v>40.049999999999997</c:v>
                </c:pt>
                <c:pt idx="1601">
                  <c:v>40.074999999999996</c:v>
                </c:pt>
                <c:pt idx="1602">
                  <c:v>40.099999999999994</c:v>
                </c:pt>
                <c:pt idx="1603">
                  <c:v>40.125</c:v>
                </c:pt>
                <c:pt idx="1604">
                  <c:v>40.15</c:v>
                </c:pt>
                <c:pt idx="1605">
                  <c:v>40.174999999999997</c:v>
                </c:pt>
                <c:pt idx="1606">
                  <c:v>40.199999999999996</c:v>
                </c:pt>
                <c:pt idx="1607">
                  <c:v>40.224999999999994</c:v>
                </c:pt>
                <c:pt idx="1608">
                  <c:v>40.25</c:v>
                </c:pt>
                <c:pt idx="1609">
                  <c:v>40.274999999999999</c:v>
                </c:pt>
                <c:pt idx="1610">
                  <c:v>40.299999999999997</c:v>
                </c:pt>
              </c:numCache>
            </c:numRef>
          </c:xVal>
          <c:yVal>
            <c:numRef>
              <c:f>'AS HERTZ'!$C$7:$C$1617</c:f>
              <c:numCache>
                <c:formatCode>General</c:formatCode>
                <c:ptCount val="1611"/>
                <c:pt idx="0">
                  <c:v>-1.6E-2</c:v>
                </c:pt>
                <c:pt idx="1">
                  <c:v>-1.6E-2</c:v>
                </c:pt>
                <c:pt idx="2">
                  <c:v>-1.6E-2</c:v>
                </c:pt>
                <c:pt idx="3">
                  <c:v>-1.6E-2</c:v>
                </c:pt>
                <c:pt idx="4">
                  <c:v>-1.6E-2</c:v>
                </c:pt>
                <c:pt idx="5">
                  <c:v>-1.6E-2</c:v>
                </c:pt>
                <c:pt idx="6">
                  <c:v>-1.6E-2</c:v>
                </c:pt>
                <c:pt idx="7">
                  <c:v>-1.6E-2</c:v>
                </c:pt>
                <c:pt idx="8">
                  <c:v>-1.6E-2</c:v>
                </c:pt>
                <c:pt idx="9">
                  <c:v>-1.6E-2</c:v>
                </c:pt>
                <c:pt idx="10">
                  <c:v>-1.6E-2</c:v>
                </c:pt>
                <c:pt idx="11">
                  <c:v>-2.1000000000000001E-2</c:v>
                </c:pt>
                <c:pt idx="12">
                  <c:v>-1.6E-2</c:v>
                </c:pt>
                <c:pt idx="13">
                  <c:v>-1.6E-2</c:v>
                </c:pt>
                <c:pt idx="14">
                  <c:v>-2.1000000000000001E-2</c:v>
                </c:pt>
                <c:pt idx="15">
                  <c:v>-1.6E-2</c:v>
                </c:pt>
                <c:pt idx="16">
                  <c:v>-2.1000000000000001E-2</c:v>
                </c:pt>
                <c:pt idx="17">
                  <c:v>-1.6E-2</c:v>
                </c:pt>
                <c:pt idx="18">
                  <c:v>-1.6E-2</c:v>
                </c:pt>
                <c:pt idx="19">
                  <c:v>-1.6E-2</c:v>
                </c:pt>
                <c:pt idx="20">
                  <c:v>-2.1000000000000001E-2</c:v>
                </c:pt>
                <c:pt idx="21">
                  <c:v>-1.6E-2</c:v>
                </c:pt>
                <c:pt idx="22">
                  <c:v>-1.6E-2</c:v>
                </c:pt>
                <c:pt idx="23">
                  <c:v>-1.0999999999999999E-2</c:v>
                </c:pt>
                <c:pt idx="24">
                  <c:v>-1.0999999999999999E-2</c:v>
                </c:pt>
                <c:pt idx="25">
                  <c:v>-1.6E-2</c:v>
                </c:pt>
                <c:pt idx="26">
                  <c:v>-1.6E-2</c:v>
                </c:pt>
                <c:pt idx="27">
                  <c:v>-1.6E-2</c:v>
                </c:pt>
                <c:pt idx="28">
                  <c:v>-1.6E-2</c:v>
                </c:pt>
                <c:pt idx="29">
                  <c:v>-1.6E-2</c:v>
                </c:pt>
                <c:pt idx="30">
                  <c:v>-1.6E-2</c:v>
                </c:pt>
                <c:pt idx="31">
                  <c:v>-1.6E-2</c:v>
                </c:pt>
                <c:pt idx="32">
                  <c:v>-1.6E-2</c:v>
                </c:pt>
                <c:pt idx="33">
                  <c:v>-1.6E-2</c:v>
                </c:pt>
                <c:pt idx="34">
                  <c:v>-1.6E-2</c:v>
                </c:pt>
                <c:pt idx="35">
                  <c:v>-1.6E-2</c:v>
                </c:pt>
                <c:pt idx="36">
                  <c:v>-1.6E-2</c:v>
                </c:pt>
                <c:pt idx="37">
                  <c:v>-1.6E-2</c:v>
                </c:pt>
                <c:pt idx="38">
                  <c:v>-1.6E-2</c:v>
                </c:pt>
                <c:pt idx="39">
                  <c:v>-1.6E-2</c:v>
                </c:pt>
                <c:pt idx="40">
                  <c:v>-1.6E-2</c:v>
                </c:pt>
                <c:pt idx="41">
                  <c:v>-1.6E-2</c:v>
                </c:pt>
                <c:pt idx="42">
                  <c:v>-1.6E-2</c:v>
                </c:pt>
                <c:pt idx="43">
                  <c:v>-2.1000000000000001E-2</c:v>
                </c:pt>
                <c:pt idx="44">
                  <c:v>-1.6E-2</c:v>
                </c:pt>
                <c:pt idx="45">
                  <c:v>-1.6E-2</c:v>
                </c:pt>
                <c:pt idx="46">
                  <c:v>-1.6E-2</c:v>
                </c:pt>
                <c:pt idx="47">
                  <c:v>-1.6E-2</c:v>
                </c:pt>
                <c:pt idx="48">
                  <c:v>-1.6E-2</c:v>
                </c:pt>
                <c:pt idx="49">
                  <c:v>-1.6E-2</c:v>
                </c:pt>
                <c:pt idx="50">
                  <c:v>-1.6E-2</c:v>
                </c:pt>
                <c:pt idx="51">
                  <c:v>-1.6E-2</c:v>
                </c:pt>
                <c:pt idx="52">
                  <c:v>-1.6E-2</c:v>
                </c:pt>
                <c:pt idx="53">
                  <c:v>-1.6E-2</c:v>
                </c:pt>
                <c:pt idx="54">
                  <c:v>-1.6E-2</c:v>
                </c:pt>
                <c:pt idx="55">
                  <c:v>-1.6E-2</c:v>
                </c:pt>
                <c:pt idx="56">
                  <c:v>-1.6E-2</c:v>
                </c:pt>
                <c:pt idx="57">
                  <c:v>-2.1000000000000001E-2</c:v>
                </c:pt>
                <c:pt idx="58">
                  <c:v>-1.6E-2</c:v>
                </c:pt>
                <c:pt idx="59">
                  <c:v>-1.6E-2</c:v>
                </c:pt>
                <c:pt idx="60">
                  <c:v>-1.6E-2</c:v>
                </c:pt>
                <c:pt idx="61">
                  <c:v>-1.6E-2</c:v>
                </c:pt>
                <c:pt idx="62">
                  <c:v>-1.6E-2</c:v>
                </c:pt>
                <c:pt idx="63">
                  <c:v>-1.6E-2</c:v>
                </c:pt>
                <c:pt idx="64">
                  <c:v>-1.6E-2</c:v>
                </c:pt>
                <c:pt idx="65">
                  <c:v>-1.6E-2</c:v>
                </c:pt>
                <c:pt idx="66">
                  <c:v>-2.1000000000000001E-2</c:v>
                </c:pt>
                <c:pt idx="67">
                  <c:v>-1.6E-2</c:v>
                </c:pt>
                <c:pt idx="68">
                  <c:v>-1.6E-2</c:v>
                </c:pt>
                <c:pt idx="69">
                  <c:v>-1.6E-2</c:v>
                </c:pt>
                <c:pt idx="70">
                  <c:v>-2.1000000000000001E-2</c:v>
                </c:pt>
                <c:pt idx="71">
                  <c:v>-1.6E-2</c:v>
                </c:pt>
                <c:pt idx="72">
                  <c:v>-1.6E-2</c:v>
                </c:pt>
                <c:pt idx="73">
                  <c:v>-1.6E-2</c:v>
                </c:pt>
                <c:pt idx="74">
                  <c:v>-1.6E-2</c:v>
                </c:pt>
                <c:pt idx="75">
                  <c:v>-1.6E-2</c:v>
                </c:pt>
                <c:pt idx="76">
                  <c:v>-2.1000000000000001E-2</c:v>
                </c:pt>
                <c:pt idx="77">
                  <c:v>-1.6E-2</c:v>
                </c:pt>
                <c:pt idx="78">
                  <c:v>-1.6E-2</c:v>
                </c:pt>
                <c:pt idx="79">
                  <c:v>-1.6E-2</c:v>
                </c:pt>
                <c:pt idx="80">
                  <c:v>-1.6E-2</c:v>
                </c:pt>
                <c:pt idx="81">
                  <c:v>-2.1000000000000001E-2</c:v>
                </c:pt>
                <c:pt idx="82">
                  <c:v>-2.1000000000000001E-2</c:v>
                </c:pt>
                <c:pt idx="83">
                  <c:v>-2.1000000000000001E-2</c:v>
                </c:pt>
                <c:pt idx="84">
                  <c:v>-1.6E-2</c:v>
                </c:pt>
                <c:pt idx="85">
                  <c:v>-1.6E-2</c:v>
                </c:pt>
                <c:pt idx="86">
                  <c:v>-1.6E-2</c:v>
                </c:pt>
                <c:pt idx="87">
                  <c:v>-1.6E-2</c:v>
                </c:pt>
                <c:pt idx="88">
                  <c:v>-1.6E-2</c:v>
                </c:pt>
                <c:pt idx="89">
                  <c:v>-1.6E-2</c:v>
                </c:pt>
                <c:pt idx="90">
                  <c:v>-1.6E-2</c:v>
                </c:pt>
                <c:pt idx="91">
                  <c:v>-1.6E-2</c:v>
                </c:pt>
                <c:pt idx="92">
                  <c:v>-1.6E-2</c:v>
                </c:pt>
                <c:pt idx="93">
                  <c:v>-1.6E-2</c:v>
                </c:pt>
                <c:pt idx="94">
                  <c:v>-1.6E-2</c:v>
                </c:pt>
                <c:pt idx="95">
                  <c:v>-2.1000000000000001E-2</c:v>
                </c:pt>
                <c:pt idx="96">
                  <c:v>-1.6E-2</c:v>
                </c:pt>
                <c:pt idx="97">
                  <c:v>-1.6E-2</c:v>
                </c:pt>
                <c:pt idx="98">
                  <c:v>-1.6E-2</c:v>
                </c:pt>
                <c:pt idx="99">
                  <c:v>-2.1000000000000001E-2</c:v>
                </c:pt>
                <c:pt idx="100">
                  <c:v>-2.1000000000000001E-2</c:v>
                </c:pt>
                <c:pt idx="101">
                  <c:v>-2.1000000000000001E-2</c:v>
                </c:pt>
                <c:pt idx="102">
                  <c:v>-2.1000000000000001E-2</c:v>
                </c:pt>
                <c:pt idx="103">
                  <c:v>-2.1000000000000001E-2</c:v>
                </c:pt>
                <c:pt idx="104">
                  <c:v>-2.1000000000000001E-2</c:v>
                </c:pt>
                <c:pt idx="105">
                  <c:v>-2.1000000000000001E-2</c:v>
                </c:pt>
                <c:pt idx="106">
                  <c:v>-1.6E-2</c:v>
                </c:pt>
                <c:pt idx="107">
                  <c:v>-1.0999999999999999E-2</c:v>
                </c:pt>
                <c:pt idx="108">
                  <c:v>-1.6E-2</c:v>
                </c:pt>
                <c:pt idx="109">
                  <c:v>-2.1000000000000001E-2</c:v>
                </c:pt>
                <c:pt idx="110">
                  <c:v>-1.6E-2</c:v>
                </c:pt>
                <c:pt idx="111">
                  <c:v>-1.6E-2</c:v>
                </c:pt>
                <c:pt idx="112">
                  <c:v>-1.6E-2</c:v>
                </c:pt>
                <c:pt idx="113">
                  <c:v>-2.1000000000000001E-2</c:v>
                </c:pt>
                <c:pt idx="114">
                  <c:v>-1.6E-2</c:v>
                </c:pt>
                <c:pt idx="115">
                  <c:v>-1.6E-2</c:v>
                </c:pt>
                <c:pt idx="116">
                  <c:v>-1.6E-2</c:v>
                </c:pt>
                <c:pt idx="117">
                  <c:v>-1.6E-2</c:v>
                </c:pt>
                <c:pt idx="118">
                  <c:v>-1.6E-2</c:v>
                </c:pt>
                <c:pt idx="119">
                  <c:v>-1.6E-2</c:v>
                </c:pt>
                <c:pt idx="120">
                  <c:v>-1.6E-2</c:v>
                </c:pt>
                <c:pt idx="121">
                  <c:v>-1.6E-2</c:v>
                </c:pt>
                <c:pt idx="122">
                  <c:v>-1.6E-2</c:v>
                </c:pt>
                <c:pt idx="123">
                  <c:v>-1.6E-2</c:v>
                </c:pt>
                <c:pt idx="124">
                  <c:v>-1.6E-2</c:v>
                </c:pt>
                <c:pt idx="125">
                  <c:v>-1.6E-2</c:v>
                </c:pt>
                <c:pt idx="126">
                  <c:v>-1.6E-2</c:v>
                </c:pt>
                <c:pt idx="127">
                  <c:v>-1.6E-2</c:v>
                </c:pt>
                <c:pt idx="128">
                  <c:v>-1.6E-2</c:v>
                </c:pt>
                <c:pt idx="129">
                  <c:v>-2.1000000000000001E-2</c:v>
                </c:pt>
                <c:pt idx="130">
                  <c:v>-1.6E-2</c:v>
                </c:pt>
                <c:pt idx="131">
                  <c:v>-1.6E-2</c:v>
                </c:pt>
                <c:pt idx="132">
                  <c:v>-1.6E-2</c:v>
                </c:pt>
                <c:pt idx="133">
                  <c:v>-1.6E-2</c:v>
                </c:pt>
                <c:pt idx="134">
                  <c:v>-1.0999999999999999E-2</c:v>
                </c:pt>
                <c:pt idx="135">
                  <c:v>-1.6E-2</c:v>
                </c:pt>
                <c:pt idx="136">
                  <c:v>-2.1000000000000001E-2</c:v>
                </c:pt>
                <c:pt idx="137">
                  <c:v>-1.6E-2</c:v>
                </c:pt>
                <c:pt idx="138">
                  <c:v>-1.6E-2</c:v>
                </c:pt>
                <c:pt idx="139">
                  <c:v>-1.0999999999999999E-2</c:v>
                </c:pt>
                <c:pt idx="140">
                  <c:v>-1.6E-2</c:v>
                </c:pt>
                <c:pt idx="141">
                  <c:v>-1.6E-2</c:v>
                </c:pt>
                <c:pt idx="142">
                  <c:v>-1.6E-2</c:v>
                </c:pt>
                <c:pt idx="143">
                  <c:v>-2.1000000000000001E-2</c:v>
                </c:pt>
                <c:pt idx="144">
                  <c:v>-2.1000000000000001E-2</c:v>
                </c:pt>
                <c:pt idx="145">
                  <c:v>-1.6E-2</c:v>
                </c:pt>
                <c:pt idx="146">
                  <c:v>-1.6E-2</c:v>
                </c:pt>
                <c:pt idx="147">
                  <c:v>-1.6E-2</c:v>
                </c:pt>
                <c:pt idx="148">
                  <c:v>-1.6E-2</c:v>
                </c:pt>
                <c:pt idx="149">
                  <c:v>-1.6E-2</c:v>
                </c:pt>
                <c:pt idx="150">
                  <c:v>-2.1000000000000001E-2</c:v>
                </c:pt>
                <c:pt idx="151">
                  <c:v>-1.6E-2</c:v>
                </c:pt>
                <c:pt idx="152">
                  <c:v>-1.6E-2</c:v>
                </c:pt>
                <c:pt idx="153">
                  <c:v>-2.1000000000000001E-2</c:v>
                </c:pt>
                <c:pt idx="154">
                  <c:v>-2.1000000000000001E-2</c:v>
                </c:pt>
                <c:pt idx="155">
                  <c:v>-2.1000000000000001E-2</c:v>
                </c:pt>
                <c:pt idx="156">
                  <c:v>-2.1000000000000001E-2</c:v>
                </c:pt>
                <c:pt idx="157">
                  <c:v>-1.6E-2</c:v>
                </c:pt>
                <c:pt idx="158">
                  <c:v>-1.6E-2</c:v>
                </c:pt>
                <c:pt idx="159">
                  <c:v>-1.6E-2</c:v>
                </c:pt>
                <c:pt idx="160">
                  <c:v>-1.6E-2</c:v>
                </c:pt>
                <c:pt idx="161">
                  <c:v>-2.1000000000000001E-2</c:v>
                </c:pt>
                <c:pt idx="162">
                  <c:v>-2.1000000000000001E-2</c:v>
                </c:pt>
                <c:pt idx="163">
                  <c:v>-1.6E-2</c:v>
                </c:pt>
                <c:pt idx="164">
                  <c:v>-1.6E-2</c:v>
                </c:pt>
                <c:pt idx="165">
                  <c:v>-2.1000000000000001E-2</c:v>
                </c:pt>
                <c:pt idx="166">
                  <c:v>-1.6E-2</c:v>
                </c:pt>
                <c:pt idx="167">
                  <c:v>-1.6E-2</c:v>
                </c:pt>
                <c:pt idx="168">
                  <c:v>-1.0999999999999999E-2</c:v>
                </c:pt>
                <c:pt idx="169">
                  <c:v>-1.6E-2</c:v>
                </c:pt>
                <c:pt idx="170">
                  <c:v>-1.6E-2</c:v>
                </c:pt>
                <c:pt idx="171">
                  <c:v>-1.6E-2</c:v>
                </c:pt>
                <c:pt idx="172">
                  <c:v>-1.6E-2</c:v>
                </c:pt>
                <c:pt idx="173">
                  <c:v>-1.6E-2</c:v>
                </c:pt>
                <c:pt idx="174">
                  <c:v>-1.6E-2</c:v>
                </c:pt>
                <c:pt idx="175">
                  <c:v>-1.6E-2</c:v>
                </c:pt>
                <c:pt idx="176">
                  <c:v>-2.1000000000000001E-2</c:v>
                </c:pt>
                <c:pt idx="177">
                  <c:v>-2.1000000000000001E-2</c:v>
                </c:pt>
                <c:pt idx="178">
                  <c:v>-1.6E-2</c:v>
                </c:pt>
                <c:pt idx="179">
                  <c:v>-2.1000000000000001E-2</c:v>
                </c:pt>
                <c:pt idx="180">
                  <c:v>-1.6E-2</c:v>
                </c:pt>
                <c:pt idx="181">
                  <c:v>-1.6E-2</c:v>
                </c:pt>
                <c:pt idx="182">
                  <c:v>-2.1000000000000001E-2</c:v>
                </c:pt>
                <c:pt idx="183">
                  <c:v>-2.1000000000000001E-2</c:v>
                </c:pt>
                <c:pt idx="184">
                  <c:v>-2.1000000000000001E-2</c:v>
                </c:pt>
                <c:pt idx="185">
                  <c:v>-2.1000000000000001E-2</c:v>
                </c:pt>
                <c:pt idx="186">
                  <c:v>-2.1000000000000001E-2</c:v>
                </c:pt>
                <c:pt idx="187">
                  <c:v>-2.1000000000000001E-2</c:v>
                </c:pt>
                <c:pt idx="188">
                  <c:v>-2.1000000000000001E-2</c:v>
                </c:pt>
                <c:pt idx="189">
                  <c:v>-1.6E-2</c:v>
                </c:pt>
                <c:pt idx="190">
                  <c:v>-1.6E-2</c:v>
                </c:pt>
                <c:pt idx="191">
                  <c:v>-1.6E-2</c:v>
                </c:pt>
                <c:pt idx="192">
                  <c:v>-1.6E-2</c:v>
                </c:pt>
                <c:pt idx="193">
                  <c:v>-1.6E-2</c:v>
                </c:pt>
                <c:pt idx="194">
                  <c:v>-2.1000000000000001E-2</c:v>
                </c:pt>
                <c:pt idx="195">
                  <c:v>-1.6E-2</c:v>
                </c:pt>
                <c:pt idx="196">
                  <c:v>-1.6E-2</c:v>
                </c:pt>
                <c:pt idx="197">
                  <c:v>-2.1000000000000001E-2</c:v>
                </c:pt>
                <c:pt idx="198">
                  <c:v>-2.1000000000000001E-2</c:v>
                </c:pt>
                <c:pt idx="199">
                  <c:v>-1.6E-2</c:v>
                </c:pt>
                <c:pt idx="200">
                  <c:v>-1.6E-2</c:v>
                </c:pt>
                <c:pt idx="201">
                  <c:v>-1.6E-2</c:v>
                </c:pt>
                <c:pt idx="202">
                  <c:v>-1.6E-2</c:v>
                </c:pt>
                <c:pt idx="203">
                  <c:v>-1.6E-2</c:v>
                </c:pt>
                <c:pt idx="204">
                  <c:v>-1.6E-2</c:v>
                </c:pt>
                <c:pt idx="205">
                  <c:v>-1.6E-2</c:v>
                </c:pt>
                <c:pt idx="206">
                  <c:v>-2.1000000000000001E-2</c:v>
                </c:pt>
                <c:pt idx="207">
                  <c:v>-1.6E-2</c:v>
                </c:pt>
                <c:pt idx="208">
                  <c:v>-1.6E-2</c:v>
                </c:pt>
                <c:pt idx="209">
                  <c:v>-1.6E-2</c:v>
                </c:pt>
                <c:pt idx="210">
                  <c:v>-1.6E-2</c:v>
                </c:pt>
                <c:pt idx="211">
                  <c:v>-1.6E-2</c:v>
                </c:pt>
                <c:pt idx="212">
                  <c:v>-1.6E-2</c:v>
                </c:pt>
                <c:pt idx="213">
                  <c:v>-1.6E-2</c:v>
                </c:pt>
                <c:pt idx="214">
                  <c:v>-1.6E-2</c:v>
                </c:pt>
                <c:pt idx="215">
                  <c:v>-1.6E-2</c:v>
                </c:pt>
                <c:pt idx="216">
                  <c:v>-1.6E-2</c:v>
                </c:pt>
                <c:pt idx="217">
                  <c:v>-2.1000000000000001E-2</c:v>
                </c:pt>
                <c:pt idx="218">
                  <c:v>-1.6E-2</c:v>
                </c:pt>
                <c:pt idx="219">
                  <c:v>-1.6E-2</c:v>
                </c:pt>
                <c:pt idx="220">
                  <c:v>-1.6E-2</c:v>
                </c:pt>
                <c:pt idx="221">
                  <c:v>-1.6E-2</c:v>
                </c:pt>
                <c:pt idx="222">
                  <c:v>-1.6E-2</c:v>
                </c:pt>
                <c:pt idx="223">
                  <c:v>-1.6E-2</c:v>
                </c:pt>
                <c:pt idx="224">
                  <c:v>-1.6E-2</c:v>
                </c:pt>
                <c:pt idx="225">
                  <c:v>-1.6E-2</c:v>
                </c:pt>
                <c:pt idx="226">
                  <c:v>-1.6E-2</c:v>
                </c:pt>
                <c:pt idx="227">
                  <c:v>-2.1000000000000001E-2</c:v>
                </c:pt>
                <c:pt idx="228">
                  <c:v>-1.6E-2</c:v>
                </c:pt>
                <c:pt idx="229">
                  <c:v>-1.6E-2</c:v>
                </c:pt>
                <c:pt idx="230">
                  <c:v>-1.6E-2</c:v>
                </c:pt>
                <c:pt idx="231">
                  <c:v>-1.6E-2</c:v>
                </c:pt>
                <c:pt idx="232">
                  <c:v>-1.6E-2</c:v>
                </c:pt>
                <c:pt idx="233">
                  <c:v>-1.6E-2</c:v>
                </c:pt>
                <c:pt idx="234">
                  <c:v>-1.6E-2</c:v>
                </c:pt>
                <c:pt idx="235">
                  <c:v>-1.6E-2</c:v>
                </c:pt>
                <c:pt idx="236">
                  <c:v>-1.6E-2</c:v>
                </c:pt>
                <c:pt idx="237">
                  <c:v>-1.6E-2</c:v>
                </c:pt>
                <c:pt idx="238">
                  <c:v>-1.6E-2</c:v>
                </c:pt>
                <c:pt idx="239">
                  <c:v>-1.6E-2</c:v>
                </c:pt>
                <c:pt idx="240">
                  <c:v>-1.6E-2</c:v>
                </c:pt>
                <c:pt idx="241">
                  <c:v>-2.1000000000000001E-2</c:v>
                </c:pt>
                <c:pt idx="242">
                  <c:v>-1.6E-2</c:v>
                </c:pt>
                <c:pt idx="243">
                  <c:v>-1.6E-2</c:v>
                </c:pt>
                <c:pt idx="244">
                  <c:v>-1.6E-2</c:v>
                </c:pt>
                <c:pt idx="245">
                  <c:v>-2.1000000000000001E-2</c:v>
                </c:pt>
                <c:pt idx="246">
                  <c:v>-2.1000000000000001E-2</c:v>
                </c:pt>
                <c:pt idx="247">
                  <c:v>-2.1000000000000001E-2</c:v>
                </c:pt>
                <c:pt idx="248">
                  <c:v>-2.1000000000000001E-2</c:v>
                </c:pt>
                <c:pt idx="249">
                  <c:v>-2.1000000000000001E-2</c:v>
                </c:pt>
                <c:pt idx="250">
                  <c:v>-2.1000000000000001E-2</c:v>
                </c:pt>
                <c:pt idx="251">
                  <c:v>-1.6E-2</c:v>
                </c:pt>
                <c:pt idx="252">
                  <c:v>-1.6E-2</c:v>
                </c:pt>
                <c:pt idx="253">
                  <c:v>-1.6E-2</c:v>
                </c:pt>
                <c:pt idx="254">
                  <c:v>-1.6E-2</c:v>
                </c:pt>
                <c:pt idx="255">
                  <c:v>-1.6E-2</c:v>
                </c:pt>
                <c:pt idx="256">
                  <c:v>-1.6E-2</c:v>
                </c:pt>
                <c:pt idx="257">
                  <c:v>-1.6E-2</c:v>
                </c:pt>
                <c:pt idx="258">
                  <c:v>-1.6E-2</c:v>
                </c:pt>
                <c:pt idx="259">
                  <c:v>-1.6E-2</c:v>
                </c:pt>
                <c:pt idx="260">
                  <c:v>-1.6E-2</c:v>
                </c:pt>
                <c:pt idx="261">
                  <c:v>-1.6E-2</c:v>
                </c:pt>
                <c:pt idx="262">
                  <c:v>-1.6E-2</c:v>
                </c:pt>
                <c:pt idx="263">
                  <c:v>-2.1000000000000001E-2</c:v>
                </c:pt>
                <c:pt idx="264">
                  <c:v>-1.6E-2</c:v>
                </c:pt>
                <c:pt idx="265">
                  <c:v>-1.6E-2</c:v>
                </c:pt>
                <c:pt idx="266">
                  <c:v>-1.6E-2</c:v>
                </c:pt>
                <c:pt idx="267">
                  <c:v>-1.6E-2</c:v>
                </c:pt>
                <c:pt idx="268">
                  <c:v>-1.6E-2</c:v>
                </c:pt>
                <c:pt idx="269">
                  <c:v>-1.6E-2</c:v>
                </c:pt>
                <c:pt idx="270">
                  <c:v>-1.6E-2</c:v>
                </c:pt>
                <c:pt idx="271">
                  <c:v>-1.6E-2</c:v>
                </c:pt>
                <c:pt idx="272">
                  <c:v>-1.6E-2</c:v>
                </c:pt>
                <c:pt idx="273">
                  <c:v>-2.1000000000000001E-2</c:v>
                </c:pt>
                <c:pt idx="274">
                  <c:v>-2.1000000000000001E-2</c:v>
                </c:pt>
                <c:pt idx="275">
                  <c:v>-1.6E-2</c:v>
                </c:pt>
                <c:pt idx="276">
                  <c:v>-1.6E-2</c:v>
                </c:pt>
                <c:pt idx="277">
                  <c:v>-1.6E-2</c:v>
                </c:pt>
                <c:pt idx="278">
                  <c:v>-1.6E-2</c:v>
                </c:pt>
                <c:pt idx="279">
                  <c:v>-1.6E-2</c:v>
                </c:pt>
                <c:pt idx="280">
                  <c:v>-1.6E-2</c:v>
                </c:pt>
                <c:pt idx="281">
                  <c:v>-1.6E-2</c:v>
                </c:pt>
                <c:pt idx="282">
                  <c:v>-1.6E-2</c:v>
                </c:pt>
                <c:pt idx="283">
                  <c:v>-2.1000000000000001E-2</c:v>
                </c:pt>
                <c:pt idx="284">
                  <c:v>-1.6E-2</c:v>
                </c:pt>
                <c:pt idx="285">
                  <c:v>-1.6E-2</c:v>
                </c:pt>
                <c:pt idx="286">
                  <c:v>-2.1000000000000001E-2</c:v>
                </c:pt>
                <c:pt idx="287">
                  <c:v>-1.6E-2</c:v>
                </c:pt>
                <c:pt idx="288">
                  <c:v>-1.6E-2</c:v>
                </c:pt>
                <c:pt idx="289">
                  <c:v>-1.0999999999999999E-2</c:v>
                </c:pt>
                <c:pt idx="290">
                  <c:v>-1.6E-2</c:v>
                </c:pt>
                <c:pt idx="291">
                  <c:v>-1.6E-2</c:v>
                </c:pt>
                <c:pt idx="292">
                  <c:v>-1.6E-2</c:v>
                </c:pt>
                <c:pt idx="293">
                  <c:v>-2.1000000000000001E-2</c:v>
                </c:pt>
                <c:pt idx="294">
                  <c:v>-2.1000000000000001E-2</c:v>
                </c:pt>
                <c:pt idx="295">
                  <c:v>-1.6E-2</c:v>
                </c:pt>
                <c:pt idx="296">
                  <c:v>-1.6E-2</c:v>
                </c:pt>
                <c:pt idx="297">
                  <c:v>-1.6E-2</c:v>
                </c:pt>
                <c:pt idx="298">
                  <c:v>-1.6E-2</c:v>
                </c:pt>
                <c:pt idx="299">
                  <c:v>-2.1000000000000001E-2</c:v>
                </c:pt>
                <c:pt idx="300">
                  <c:v>-2.1000000000000001E-2</c:v>
                </c:pt>
                <c:pt idx="301">
                  <c:v>-1.6E-2</c:v>
                </c:pt>
                <c:pt idx="302">
                  <c:v>-1.6E-2</c:v>
                </c:pt>
                <c:pt idx="303">
                  <c:v>-1.6E-2</c:v>
                </c:pt>
                <c:pt idx="304">
                  <c:v>-1.6E-2</c:v>
                </c:pt>
                <c:pt idx="305">
                  <c:v>-1.6E-2</c:v>
                </c:pt>
                <c:pt idx="306">
                  <c:v>-1.6E-2</c:v>
                </c:pt>
                <c:pt idx="307">
                  <c:v>-1.6E-2</c:v>
                </c:pt>
                <c:pt idx="308">
                  <c:v>-1.6E-2</c:v>
                </c:pt>
                <c:pt idx="309">
                  <c:v>-2.1000000000000001E-2</c:v>
                </c:pt>
                <c:pt idx="310">
                  <c:v>-1.6E-2</c:v>
                </c:pt>
                <c:pt idx="311">
                  <c:v>-1.6E-2</c:v>
                </c:pt>
                <c:pt idx="312">
                  <c:v>-1.6E-2</c:v>
                </c:pt>
                <c:pt idx="313">
                  <c:v>-1.6E-2</c:v>
                </c:pt>
                <c:pt idx="314">
                  <c:v>-1.6E-2</c:v>
                </c:pt>
                <c:pt idx="315">
                  <c:v>-2.1000000000000001E-2</c:v>
                </c:pt>
                <c:pt idx="316">
                  <c:v>-2.1000000000000001E-2</c:v>
                </c:pt>
                <c:pt idx="317">
                  <c:v>-2.1000000000000001E-2</c:v>
                </c:pt>
                <c:pt idx="318">
                  <c:v>-2.1000000000000001E-2</c:v>
                </c:pt>
                <c:pt idx="319">
                  <c:v>-1.6E-2</c:v>
                </c:pt>
                <c:pt idx="320">
                  <c:v>-1.6E-2</c:v>
                </c:pt>
                <c:pt idx="321">
                  <c:v>-1.6E-2</c:v>
                </c:pt>
                <c:pt idx="322">
                  <c:v>-1.6E-2</c:v>
                </c:pt>
                <c:pt idx="323">
                  <c:v>-1.6E-2</c:v>
                </c:pt>
                <c:pt idx="324">
                  <c:v>-1.6E-2</c:v>
                </c:pt>
                <c:pt idx="325">
                  <c:v>-2.1000000000000001E-2</c:v>
                </c:pt>
                <c:pt idx="326">
                  <c:v>-2.1000000000000001E-2</c:v>
                </c:pt>
                <c:pt idx="327">
                  <c:v>-1.6E-2</c:v>
                </c:pt>
                <c:pt idx="328">
                  <c:v>-1.6E-2</c:v>
                </c:pt>
                <c:pt idx="329">
                  <c:v>-2.1000000000000001E-2</c:v>
                </c:pt>
                <c:pt idx="330">
                  <c:v>-1.6E-2</c:v>
                </c:pt>
                <c:pt idx="331">
                  <c:v>-1.6E-2</c:v>
                </c:pt>
                <c:pt idx="332">
                  <c:v>-2.1000000000000001E-2</c:v>
                </c:pt>
                <c:pt idx="333">
                  <c:v>-1.6E-2</c:v>
                </c:pt>
                <c:pt idx="334">
                  <c:v>-1.6E-2</c:v>
                </c:pt>
                <c:pt idx="335">
                  <c:v>-1.6E-2</c:v>
                </c:pt>
                <c:pt idx="336">
                  <c:v>-1.6E-2</c:v>
                </c:pt>
                <c:pt idx="337">
                  <c:v>-1.6E-2</c:v>
                </c:pt>
                <c:pt idx="338">
                  <c:v>-1.6E-2</c:v>
                </c:pt>
                <c:pt idx="339">
                  <c:v>-1.6E-2</c:v>
                </c:pt>
                <c:pt idx="340">
                  <c:v>-1.6E-2</c:v>
                </c:pt>
                <c:pt idx="341">
                  <c:v>-1.6E-2</c:v>
                </c:pt>
                <c:pt idx="342">
                  <c:v>-1.6E-2</c:v>
                </c:pt>
                <c:pt idx="343">
                  <c:v>-2.1000000000000001E-2</c:v>
                </c:pt>
                <c:pt idx="344">
                  <c:v>-1.6E-2</c:v>
                </c:pt>
                <c:pt idx="345">
                  <c:v>-1.6E-2</c:v>
                </c:pt>
                <c:pt idx="346">
                  <c:v>-1.6E-2</c:v>
                </c:pt>
                <c:pt idx="347">
                  <c:v>-2.1000000000000001E-2</c:v>
                </c:pt>
                <c:pt idx="348">
                  <c:v>-2.1000000000000001E-2</c:v>
                </c:pt>
                <c:pt idx="349">
                  <c:v>-1.6E-2</c:v>
                </c:pt>
                <c:pt idx="350">
                  <c:v>-1.6E-2</c:v>
                </c:pt>
                <c:pt idx="351">
                  <c:v>-2.1000000000000001E-2</c:v>
                </c:pt>
                <c:pt idx="352">
                  <c:v>-1.6E-2</c:v>
                </c:pt>
                <c:pt idx="353">
                  <c:v>-1.6E-2</c:v>
                </c:pt>
                <c:pt idx="354">
                  <c:v>-2.1000000000000001E-2</c:v>
                </c:pt>
                <c:pt idx="355">
                  <c:v>-2.1000000000000001E-2</c:v>
                </c:pt>
                <c:pt idx="356">
                  <c:v>-2.1000000000000001E-2</c:v>
                </c:pt>
                <c:pt idx="357">
                  <c:v>-2.1000000000000001E-2</c:v>
                </c:pt>
                <c:pt idx="358">
                  <c:v>-2.1000000000000001E-2</c:v>
                </c:pt>
                <c:pt idx="359">
                  <c:v>-1.6E-2</c:v>
                </c:pt>
                <c:pt idx="360">
                  <c:v>-1.6E-2</c:v>
                </c:pt>
                <c:pt idx="361">
                  <c:v>-1.6E-2</c:v>
                </c:pt>
                <c:pt idx="362">
                  <c:v>-1.6E-2</c:v>
                </c:pt>
                <c:pt idx="363">
                  <c:v>-1.6E-2</c:v>
                </c:pt>
                <c:pt idx="364">
                  <c:v>-1.6E-2</c:v>
                </c:pt>
                <c:pt idx="365">
                  <c:v>-1.6E-2</c:v>
                </c:pt>
                <c:pt idx="366">
                  <c:v>-1.6E-2</c:v>
                </c:pt>
                <c:pt idx="367">
                  <c:v>-1.6E-2</c:v>
                </c:pt>
                <c:pt idx="368">
                  <c:v>-1.6E-2</c:v>
                </c:pt>
                <c:pt idx="369">
                  <c:v>-1.6E-2</c:v>
                </c:pt>
                <c:pt idx="370">
                  <c:v>-1.6E-2</c:v>
                </c:pt>
                <c:pt idx="371">
                  <c:v>-1.6E-2</c:v>
                </c:pt>
                <c:pt idx="372">
                  <c:v>-1.6E-2</c:v>
                </c:pt>
                <c:pt idx="373">
                  <c:v>-1.6E-2</c:v>
                </c:pt>
                <c:pt idx="374">
                  <c:v>-1.6E-2</c:v>
                </c:pt>
                <c:pt idx="375">
                  <c:v>-1.6E-2</c:v>
                </c:pt>
                <c:pt idx="376">
                  <c:v>-1.6E-2</c:v>
                </c:pt>
                <c:pt idx="377">
                  <c:v>-1.6E-2</c:v>
                </c:pt>
                <c:pt idx="378">
                  <c:v>-1.6E-2</c:v>
                </c:pt>
                <c:pt idx="379">
                  <c:v>-1.6E-2</c:v>
                </c:pt>
                <c:pt idx="380">
                  <c:v>-1.6E-2</c:v>
                </c:pt>
                <c:pt idx="381">
                  <c:v>-1.6E-2</c:v>
                </c:pt>
                <c:pt idx="382">
                  <c:v>-2.1000000000000001E-2</c:v>
                </c:pt>
                <c:pt idx="383">
                  <c:v>-1.6E-2</c:v>
                </c:pt>
                <c:pt idx="384">
                  <c:v>-1.6E-2</c:v>
                </c:pt>
                <c:pt idx="385">
                  <c:v>-1.6E-2</c:v>
                </c:pt>
                <c:pt idx="386">
                  <c:v>-2.1000000000000001E-2</c:v>
                </c:pt>
                <c:pt idx="387">
                  <c:v>-1.6E-2</c:v>
                </c:pt>
                <c:pt idx="388">
                  <c:v>-1.6E-2</c:v>
                </c:pt>
                <c:pt idx="389">
                  <c:v>-1.6E-2</c:v>
                </c:pt>
                <c:pt idx="390">
                  <c:v>-1.6E-2</c:v>
                </c:pt>
                <c:pt idx="391">
                  <c:v>-1.6E-2</c:v>
                </c:pt>
                <c:pt idx="392">
                  <c:v>-1.6E-2</c:v>
                </c:pt>
                <c:pt idx="393">
                  <c:v>-1.6E-2</c:v>
                </c:pt>
                <c:pt idx="394">
                  <c:v>-1.6E-2</c:v>
                </c:pt>
                <c:pt idx="395">
                  <c:v>-1.6E-2</c:v>
                </c:pt>
                <c:pt idx="396">
                  <c:v>-1.6E-2</c:v>
                </c:pt>
                <c:pt idx="397">
                  <c:v>-1.6E-2</c:v>
                </c:pt>
                <c:pt idx="398">
                  <c:v>-1.6E-2</c:v>
                </c:pt>
                <c:pt idx="399">
                  <c:v>-1.6E-2</c:v>
                </c:pt>
                <c:pt idx="400">
                  <c:v>-1.6E-2</c:v>
                </c:pt>
                <c:pt idx="401">
                  <c:v>-1.6E-2</c:v>
                </c:pt>
                <c:pt idx="402">
                  <c:v>-2.1000000000000001E-2</c:v>
                </c:pt>
                <c:pt idx="403">
                  <c:v>-1.6E-2</c:v>
                </c:pt>
                <c:pt idx="404">
                  <c:v>-1.6E-2</c:v>
                </c:pt>
                <c:pt idx="405">
                  <c:v>-2.1000000000000001E-2</c:v>
                </c:pt>
                <c:pt idx="406">
                  <c:v>-1.6E-2</c:v>
                </c:pt>
                <c:pt idx="407">
                  <c:v>-1.6E-2</c:v>
                </c:pt>
                <c:pt idx="408">
                  <c:v>-1.6E-2</c:v>
                </c:pt>
                <c:pt idx="409">
                  <c:v>-1.6E-2</c:v>
                </c:pt>
                <c:pt idx="410">
                  <c:v>-1.6E-2</c:v>
                </c:pt>
                <c:pt idx="411">
                  <c:v>-2.1000000000000001E-2</c:v>
                </c:pt>
                <c:pt idx="412">
                  <c:v>-1.6E-2</c:v>
                </c:pt>
                <c:pt idx="413">
                  <c:v>-1.6E-2</c:v>
                </c:pt>
                <c:pt idx="414">
                  <c:v>-2.1000000000000001E-2</c:v>
                </c:pt>
                <c:pt idx="415">
                  <c:v>-2.1000000000000001E-2</c:v>
                </c:pt>
                <c:pt idx="416">
                  <c:v>-2.1000000000000001E-2</c:v>
                </c:pt>
                <c:pt idx="417">
                  <c:v>-2.1000000000000001E-2</c:v>
                </c:pt>
                <c:pt idx="418">
                  <c:v>-1.6E-2</c:v>
                </c:pt>
                <c:pt idx="419">
                  <c:v>-1.6E-2</c:v>
                </c:pt>
                <c:pt idx="420">
                  <c:v>-1.6E-2</c:v>
                </c:pt>
                <c:pt idx="421">
                  <c:v>-1.6E-2</c:v>
                </c:pt>
                <c:pt idx="422">
                  <c:v>-1.6E-2</c:v>
                </c:pt>
                <c:pt idx="423">
                  <c:v>-1.6E-2</c:v>
                </c:pt>
                <c:pt idx="424">
                  <c:v>-1.6E-2</c:v>
                </c:pt>
                <c:pt idx="425">
                  <c:v>-1.6E-2</c:v>
                </c:pt>
                <c:pt idx="426">
                  <c:v>-1.0999999999999999E-2</c:v>
                </c:pt>
                <c:pt idx="427">
                  <c:v>-2.1000000000000001E-2</c:v>
                </c:pt>
                <c:pt idx="428">
                  <c:v>-1.6E-2</c:v>
                </c:pt>
                <c:pt idx="429">
                  <c:v>-1.6E-2</c:v>
                </c:pt>
                <c:pt idx="430">
                  <c:v>-1.6E-2</c:v>
                </c:pt>
                <c:pt idx="431">
                  <c:v>-1.6E-2</c:v>
                </c:pt>
                <c:pt idx="432">
                  <c:v>-1.6E-2</c:v>
                </c:pt>
                <c:pt idx="433">
                  <c:v>-1.6E-2</c:v>
                </c:pt>
                <c:pt idx="434">
                  <c:v>-1.6E-2</c:v>
                </c:pt>
                <c:pt idx="435">
                  <c:v>-1.6E-2</c:v>
                </c:pt>
                <c:pt idx="436">
                  <c:v>-1.6E-2</c:v>
                </c:pt>
                <c:pt idx="437">
                  <c:v>-1.6E-2</c:v>
                </c:pt>
                <c:pt idx="438">
                  <c:v>-1.6E-2</c:v>
                </c:pt>
                <c:pt idx="439">
                  <c:v>-1.6E-2</c:v>
                </c:pt>
                <c:pt idx="440">
                  <c:v>-2.1000000000000001E-2</c:v>
                </c:pt>
                <c:pt idx="441">
                  <c:v>-1.6E-2</c:v>
                </c:pt>
                <c:pt idx="442">
                  <c:v>-1.0999999999999999E-2</c:v>
                </c:pt>
                <c:pt idx="443">
                  <c:v>-1.6E-2</c:v>
                </c:pt>
                <c:pt idx="444">
                  <c:v>-1.6E-2</c:v>
                </c:pt>
                <c:pt idx="445">
                  <c:v>-1.6E-2</c:v>
                </c:pt>
                <c:pt idx="446">
                  <c:v>-2.1000000000000001E-2</c:v>
                </c:pt>
                <c:pt idx="447">
                  <c:v>-1.6E-2</c:v>
                </c:pt>
                <c:pt idx="448">
                  <c:v>-1.6E-2</c:v>
                </c:pt>
                <c:pt idx="449">
                  <c:v>-2.1000000000000001E-2</c:v>
                </c:pt>
                <c:pt idx="450">
                  <c:v>-1.6E-2</c:v>
                </c:pt>
                <c:pt idx="451">
                  <c:v>-1.6E-2</c:v>
                </c:pt>
                <c:pt idx="452">
                  <c:v>-1.6E-2</c:v>
                </c:pt>
                <c:pt idx="453">
                  <c:v>-1.6E-2</c:v>
                </c:pt>
                <c:pt idx="454">
                  <c:v>-1.6E-2</c:v>
                </c:pt>
                <c:pt idx="455">
                  <c:v>-1.6E-2</c:v>
                </c:pt>
                <c:pt idx="456">
                  <c:v>-1.6E-2</c:v>
                </c:pt>
                <c:pt idx="457">
                  <c:v>-1.6E-2</c:v>
                </c:pt>
                <c:pt idx="458">
                  <c:v>-1.6E-2</c:v>
                </c:pt>
                <c:pt idx="459">
                  <c:v>-1.6E-2</c:v>
                </c:pt>
                <c:pt idx="460">
                  <c:v>-2.1000000000000001E-2</c:v>
                </c:pt>
                <c:pt idx="461">
                  <c:v>-1.6E-2</c:v>
                </c:pt>
                <c:pt idx="462">
                  <c:v>-1.6E-2</c:v>
                </c:pt>
                <c:pt idx="463">
                  <c:v>-2.1000000000000001E-2</c:v>
                </c:pt>
                <c:pt idx="464">
                  <c:v>-1.6E-2</c:v>
                </c:pt>
                <c:pt idx="465">
                  <c:v>-2.1000000000000001E-2</c:v>
                </c:pt>
                <c:pt idx="466">
                  <c:v>-2.1000000000000001E-2</c:v>
                </c:pt>
                <c:pt idx="467">
                  <c:v>-1.6E-2</c:v>
                </c:pt>
                <c:pt idx="468">
                  <c:v>-1.6E-2</c:v>
                </c:pt>
                <c:pt idx="469">
                  <c:v>-1.6E-2</c:v>
                </c:pt>
                <c:pt idx="470">
                  <c:v>-1.6E-2</c:v>
                </c:pt>
                <c:pt idx="471">
                  <c:v>-1.6E-2</c:v>
                </c:pt>
                <c:pt idx="472">
                  <c:v>-1.0999999999999999E-2</c:v>
                </c:pt>
                <c:pt idx="473">
                  <c:v>-1.6E-2</c:v>
                </c:pt>
                <c:pt idx="474">
                  <c:v>-1.6E-2</c:v>
                </c:pt>
                <c:pt idx="475">
                  <c:v>-1.6E-2</c:v>
                </c:pt>
                <c:pt idx="476">
                  <c:v>-1.0999999999999999E-2</c:v>
                </c:pt>
                <c:pt idx="477">
                  <c:v>-1.0999999999999999E-2</c:v>
                </c:pt>
                <c:pt idx="478">
                  <c:v>-1.6E-2</c:v>
                </c:pt>
                <c:pt idx="479">
                  <c:v>-1.6E-2</c:v>
                </c:pt>
                <c:pt idx="480">
                  <c:v>-2.1000000000000001E-2</c:v>
                </c:pt>
                <c:pt idx="481">
                  <c:v>-1.6E-2</c:v>
                </c:pt>
                <c:pt idx="482">
                  <c:v>-1.6E-2</c:v>
                </c:pt>
                <c:pt idx="483">
                  <c:v>-1.6E-2</c:v>
                </c:pt>
                <c:pt idx="484">
                  <c:v>-1.6E-2</c:v>
                </c:pt>
                <c:pt idx="485">
                  <c:v>-2.1000000000000001E-2</c:v>
                </c:pt>
                <c:pt idx="486">
                  <c:v>-1.6E-2</c:v>
                </c:pt>
                <c:pt idx="487">
                  <c:v>-1.6E-2</c:v>
                </c:pt>
                <c:pt idx="488">
                  <c:v>-1.6E-2</c:v>
                </c:pt>
                <c:pt idx="489">
                  <c:v>-1.6E-2</c:v>
                </c:pt>
                <c:pt idx="490">
                  <c:v>-1.6E-2</c:v>
                </c:pt>
                <c:pt idx="491">
                  <c:v>-1.6E-2</c:v>
                </c:pt>
                <c:pt idx="492">
                  <c:v>-1.6E-2</c:v>
                </c:pt>
                <c:pt idx="493">
                  <c:v>-1.6E-2</c:v>
                </c:pt>
                <c:pt idx="494">
                  <c:v>-2.1000000000000001E-2</c:v>
                </c:pt>
                <c:pt idx="495">
                  <c:v>-1.6E-2</c:v>
                </c:pt>
                <c:pt idx="496">
                  <c:v>-1.6E-2</c:v>
                </c:pt>
                <c:pt idx="497">
                  <c:v>-2.1000000000000001E-2</c:v>
                </c:pt>
                <c:pt idx="498">
                  <c:v>-1.6E-2</c:v>
                </c:pt>
                <c:pt idx="499">
                  <c:v>-1.6E-2</c:v>
                </c:pt>
                <c:pt idx="500">
                  <c:v>-1.6E-2</c:v>
                </c:pt>
                <c:pt idx="501">
                  <c:v>-2.1000000000000001E-2</c:v>
                </c:pt>
                <c:pt idx="502">
                  <c:v>-2.1000000000000001E-2</c:v>
                </c:pt>
                <c:pt idx="503">
                  <c:v>-1.6E-2</c:v>
                </c:pt>
                <c:pt idx="504">
                  <c:v>-1.6E-2</c:v>
                </c:pt>
                <c:pt idx="505">
                  <c:v>-1.6E-2</c:v>
                </c:pt>
                <c:pt idx="506">
                  <c:v>-1.6E-2</c:v>
                </c:pt>
                <c:pt idx="507">
                  <c:v>-1.6E-2</c:v>
                </c:pt>
                <c:pt idx="508">
                  <c:v>-1.6E-2</c:v>
                </c:pt>
                <c:pt idx="509">
                  <c:v>-1.6E-2</c:v>
                </c:pt>
                <c:pt idx="510">
                  <c:v>-1.6E-2</c:v>
                </c:pt>
                <c:pt idx="511">
                  <c:v>-2.1000000000000001E-2</c:v>
                </c:pt>
                <c:pt idx="512">
                  <c:v>-1.6E-2</c:v>
                </c:pt>
                <c:pt idx="513">
                  <c:v>-1.6E-2</c:v>
                </c:pt>
                <c:pt idx="514">
                  <c:v>-1.6E-2</c:v>
                </c:pt>
                <c:pt idx="515">
                  <c:v>-2.1000000000000001E-2</c:v>
                </c:pt>
                <c:pt idx="516">
                  <c:v>-1.6E-2</c:v>
                </c:pt>
                <c:pt idx="517">
                  <c:v>-1.6E-2</c:v>
                </c:pt>
                <c:pt idx="518">
                  <c:v>-1.6E-2</c:v>
                </c:pt>
                <c:pt idx="519">
                  <c:v>-1.6E-2</c:v>
                </c:pt>
                <c:pt idx="520">
                  <c:v>-1.6E-2</c:v>
                </c:pt>
                <c:pt idx="521">
                  <c:v>-1.6E-2</c:v>
                </c:pt>
                <c:pt idx="522">
                  <c:v>-1.6E-2</c:v>
                </c:pt>
                <c:pt idx="523">
                  <c:v>-2.1000000000000001E-2</c:v>
                </c:pt>
                <c:pt idx="524">
                  <c:v>-1.6E-2</c:v>
                </c:pt>
                <c:pt idx="525">
                  <c:v>-1.6E-2</c:v>
                </c:pt>
                <c:pt idx="526">
                  <c:v>-2.1000000000000001E-2</c:v>
                </c:pt>
                <c:pt idx="527">
                  <c:v>-1.6E-2</c:v>
                </c:pt>
                <c:pt idx="528">
                  <c:v>-1.6E-2</c:v>
                </c:pt>
                <c:pt idx="529">
                  <c:v>-1.6E-2</c:v>
                </c:pt>
                <c:pt idx="530">
                  <c:v>-2.1000000000000001E-2</c:v>
                </c:pt>
                <c:pt idx="531">
                  <c:v>-1.6E-2</c:v>
                </c:pt>
                <c:pt idx="532">
                  <c:v>-1.6E-2</c:v>
                </c:pt>
                <c:pt idx="533">
                  <c:v>-1.6E-2</c:v>
                </c:pt>
                <c:pt idx="534">
                  <c:v>-1.6E-2</c:v>
                </c:pt>
                <c:pt idx="535">
                  <c:v>-1.6E-2</c:v>
                </c:pt>
                <c:pt idx="536">
                  <c:v>-2.1000000000000001E-2</c:v>
                </c:pt>
                <c:pt idx="537">
                  <c:v>-2.1000000000000001E-2</c:v>
                </c:pt>
                <c:pt idx="538">
                  <c:v>-1.6E-2</c:v>
                </c:pt>
                <c:pt idx="539">
                  <c:v>-1.6E-2</c:v>
                </c:pt>
                <c:pt idx="540">
                  <c:v>-1.6E-2</c:v>
                </c:pt>
                <c:pt idx="541">
                  <c:v>-1.6E-2</c:v>
                </c:pt>
                <c:pt idx="542">
                  <c:v>-1.6E-2</c:v>
                </c:pt>
                <c:pt idx="543">
                  <c:v>-1.6E-2</c:v>
                </c:pt>
                <c:pt idx="544">
                  <c:v>-1.6E-2</c:v>
                </c:pt>
                <c:pt idx="545">
                  <c:v>-2.1000000000000001E-2</c:v>
                </c:pt>
                <c:pt idx="546">
                  <c:v>-1.6E-2</c:v>
                </c:pt>
                <c:pt idx="547">
                  <c:v>-1.6E-2</c:v>
                </c:pt>
                <c:pt idx="548">
                  <c:v>-1.6E-2</c:v>
                </c:pt>
                <c:pt idx="549">
                  <c:v>-1.6E-2</c:v>
                </c:pt>
                <c:pt idx="550">
                  <c:v>-2.1000000000000001E-2</c:v>
                </c:pt>
                <c:pt idx="551">
                  <c:v>-2.1000000000000001E-2</c:v>
                </c:pt>
                <c:pt idx="552">
                  <c:v>-1.6E-2</c:v>
                </c:pt>
                <c:pt idx="553">
                  <c:v>-1.6E-2</c:v>
                </c:pt>
                <c:pt idx="554">
                  <c:v>-1.6E-2</c:v>
                </c:pt>
                <c:pt idx="555">
                  <c:v>-1.6E-2</c:v>
                </c:pt>
                <c:pt idx="556">
                  <c:v>-1.6E-2</c:v>
                </c:pt>
                <c:pt idx="557">
                  <c:v>-1.0999999999999999E-2</c:v>
                </c:pt>
                <c:pt idx="558">
                  <c:v>-1.6E-2</c:v>
                </c:pt>
                <c:pt idx="559">
                  <c:v>-1.6E-2</c:v>
                </c:pt>
                <c:pt idx="560">
                  <c:v>-2.1000000000000001E-2</c:v>
                </c:pt>
                <c:pt idx="561">
                  <c:v>-1.6E-2</c:v>
                </c:pt>
                <c:pt idx="562">
                  <c:v>-1.6E-2</c:v>
                </c:pt>
                <c:pt idx="563">
                  <c:v>-1.6E-2</c:v>
                </c:pt>
                <c:pt idx="564">
                  <c:v>-1.6E-2</c:v>
                </c:pt>
                <c:pt idx="565">
                  <c:v>-1.6E-2</c:v>
                </c:pt>
                <c:pt idx="566">
                  <c:v>-1.6E-2</c:v>
                </c:pt>
                <c:pt idx="567">
                  <c:v>-1.6E-2</c:v>
                </c:pt>
                <c:pt idx="568">
                  <c:v>-1.6E-2</c:v>
                </c:pt>
                <c:pt idx="569">
                  <c:v>-1.6E-2</c:v>
                </c:pt>
                <c:pt idx="570">
                  <c:v>-2.1000000000000001E-2</c:v>
                </c:pt>
                <c:pt idx="571">
                  <c:v>-1.6E-2</c:v>
                </c:pt>
                <c:pt idx="572">
                  <c:v>-1.6E-2</c:v>
                </c:pt>
                <c:pt idx="573">
                  <c:v>-2.1000000000000001E-2</c:v>
                </c:pt>
                <c:pt idx="574">
                  <c:v>-1.6E-2</c:v>
                </c:pt>
                <c:pt idx="575">
                  <c:v>-1.6E-2</c:v>
                </c:pt>
                <c:pt idx="576">
                  <c:v>-1.6E-2</c:v>
                </c:pt>
                <c:pt idx="577">
                  <c:v>-1.6E-2</c:v>
                </c:pt>
                <c:pt idx="578">
                  <c:v>-1.6E-2</c:v>
                </c:pt>
                <c:pt idx="579">
                  <c:v>-1.0999999999999999E-2</c:v>
                </c:pt>
                <c:pt idx="580">
                  <c:v>-1.6E-2</c:v>
                </c:pt>
                <c:pt idx="581">
                  <c:v>-1.6E-2</c:v>
                </c:pt>
                <c:pt idx="582">
                  <c:v>-1.6E-2</c:v>
                </c:pt>
                <c:pt idx="583">
                  <c:v>-1.6E-2</c:v>
                </c:pt>
                <c:pt idx="584">
                  <c:v>-2.1000000000000001E-2</c:v>
                </c:pt>
                <c:pt idx="585">
                  <c:v>-2.1000000000000001E-2</c:v>
                </c:pt>
                <c:pt idx="586">
                  <c:v>-2.1000000000000001E-2</c:v>
                </c:pt>
                <c:pt idx="587">
                  <c:v>-1.6E-2</c:v>
                </c:pt>
                <c:pt idx="588">
                  <c:v>-1.6E-2</c:v>
                </c:pt>
                <c:pt idx="589">
                  <c:v>-1.6E-2</c:v>
                </c:pt>
                <c:pt idx="590">
                  <c:v>-1.6E-2</c:v>
                </c:pt>
                <c:pt idx="591">
                  <c:v>-1.6E-2</c:v>
                </c:pt>
                <c:pt idx="592">
                  <c:v>-1.6E-2</c:v>
                </c:pt>
                <c:pt idx="593">
                  <c:v>-1.6E-2</c:v>
                </c:pt>
                <c:pt idx="594">
                  <c:v>-1.6E-2</c:v>
                </c:pt>
                <c:pt idx="595">
                  <c:v>-1.6E-2</c:v>
                </c:pt>
                <c:pt idx="596">
                  <c:v>-1.6E-2</c:v>
                </c:pt>
                <c:pt idx="597">
                  <c:v>-1.6E-2</c:v>
                </c:pt>
                <c:pt idx="598">
                  <c:v>-1.6E-2</c:v>
                </c:pt>
                <c:pt idx="599">
                  <c:v>-1.6E-2</c:v>
                </c:pt>
                <c:pt idx="600">
                  <c:v>-1.6E-2</c:v>
                </c:pt>
                <c:pt idx="601">
                  <c:v>-1.6E-2</c:v>
                </c:pt>
                <c:pt idx="602">
                  <c:v>-1.6E-2</c:v>
                </c:pt>
                <c:pt idx="603">
                  <c:v>-1.6E-2</c:v>
                </c:pt>
                <c:pt idx="604">
                  <c:v>-1.6E-2</c:v>
                </c:pt>
                <c:pt idx="605">
                  <c:v>-1.6E-2</c:v>
                </c:pt>
                <c:pt idx="606">
                  <c:v>-1.6E-2</c:v>
                </c:pt>
                <c:pt idx="607">
                  <c:v>-1.6E-2</c:v>
                </c:pt>
                <c:pt idx="608">
                  <c:v>-1.6E-2</c:v>
                </c:pt>
                <c:pt idx="609">
                  <c:v>-1.6E-2</c:v>
                </c:pt>
                <c:pt idx="610">
                  <c:v>-1.6E-2</c:v>
                </c:pt>
                <c:pt idx="611">
                  <c:v>-1.6E-2</c:v>
                </c:pt>
                <c:pt idx="612">
                  <c:v>-1.6E-2</c:v>
                </c:pt>
                <c:pt idx="613">
                  <c:v>-1.6E-2</c:v>
                </c:pt>
                <c:pt idx="614">
                  <c:v>-1.6E-2</c:v>
                </c:pt>
                <c:pt idx="615">
                  <c:v>-1.6E-2</c:v>
                </c:pt>
                <c:pt idx="616">
                  <c:v>-1.6E-2</c:v>
                </c:pt>
                <c:pt idx="617">
                  <c:v>-1.6E-2</c:v>
                </c:pt>
                <c:pt idx="618">
                  <c:v>-1.0999999999999999E-2</c:v>
                </c:pt>
                <c:pt idx="619">
                  <c:v>-1.6E-2</c:v>
                </c:pt>
                <c:pt idx="620">
                  <c:v>-1.6E-2</c:v>
                </c:pt>
                <c:pt idx="621">
                  <c:v>-1.6E-2</c:v>
                </c:pt>
                <c:pt idx="622">
                  <c:v>-1.0999999999999999E-2</c:v>
                </c:pt>
                <c:pt idx="623">
                  <c:v>-1.6E-2</c:v>
                </c:pt>
                <c:pt idx="624">
                  <c:v>-1.0999999999999999E-2</c:v>
                </c:pt>
                <c:pt idx="625">
                  <c:v>-1.0999999999999999E-2</c:v>
                </c:pt>
                <c:pt idx="626">
                  <c:v>-1.0999999999999999E-2</c:v>
                </c:pt>
                <c:pt idx="627">
                  <c:v>-1.0999999999999999E-2</c:v>
                </c:pt>
                <c:pt idx="628">
                  <c:v>-1.0999999999999999E-2</c:v>
                </c:pt>
                <c:pt idx="629">
                  <c:v>-1.0999999999999999E-2</c:v>
                </c:pt>
                <c:pt idx="630">
                  <c:v>-6.0000000000000001E-3</c:v>
                </c:pt>
                <c:pt idx="631">
                  <c:v>-6.0000000000000001E-3</c:v>
                </c:pt>
                <c:pt idx="632">
                  <c:v>-1.0999999999999999E-2</c:v>
                </c:pt>
                <c:pt idx="633">
                  <c:v>-1.0999999999999999E-2</c:v>
                </c:pt>
                <c:pt idx="634">
                  <c:v>-1E-3</c:v>
                </c:pt>
                <c:pt idx="635">
                  <c:v>4.0000000000000001E-3</c:v>
                </c:pt>
                <c:pt idx="636">
                  <c:v>-1E-3</c:v>
                </c:pt>
                <c:pt idx="637">
                  <c:v>4.0000000000000001E-3</c:v>
                </c:pt>
                <c:pt idx="638">
                  <c:v>1.4E-2</c:v>
                </c:pt>
                <c:pt idx="639">
                  <c:v>1.4E-2</c:v>
                </c:pt>
                <c:pt idx="640">
                  <c:v>1.4E-2</c:v>
                </c:pt>
                <c:pt idx="641">
                  <c:v>1.4E-2</c:v>
                </c:pt>
                <c:pt idx="642">
                  <c:v>3.4000000000000002E-2</c:v>
                </c:pt>
                <c:pt idx="643">
                  <c:v>3.4000000000000002E-2</c:v>
                </c:pt>
                <c:pt idx="644">
                  <c:v>3.4000000000000002E-2</c:v>
                </c:pt>
                <c:pt idx="645">
                  <c:v>3.4000000000000002E-2</c:v>
                </c:pt>
                <c:pt idx="646">
                  <c:v>4.9000000000000002E-2</c:v>
                </c:pt>
                <c:pt idx="647">
                  <c:v>5.3999999999999999E-2</c:v>
                </c:pt>
                <c:pt idx="648">
                  <c:v>4.9000000000000002E-2</c:v>
                </c:pt>
                <c:pt idx="649">
                  <c:v>4.9000000000000002E-2</c:v>
                </c:pt>
                <c:pt idx="650">
                  <c:v>7.0000000000000007E-2</c:v>
                </c:pt>
                <c:pt idx="651">
                  <c:v>7.3999999999999996E-2</c:v>
                </c:pt>
                <c:pt idx="652">
                  <c:v>7.0000000000000007E-2</c:v>
                </c:pt>
                <c:pt idx="653">
                  <c:v>7.0000000000000007E-2</c:v>
                </c:pt>
                <c:pt idx="654">
                  <c:v>0.09</c:v>
                </c:pt>
                <c:pt idx="655">
                  <c:v>0.09</c:v>
                </c:pt>
                <c:pt idx="656">
                  <c:v>8.5000000000000006E-2</c:v>
                </c:pt>
                <c:pt idx="657">
                  <c:v>8.5000000000000006E-2</c:v>
                </c:pt>
                <c:pt idx="658">
                  <c:v>0.105</c:v>
                </c:pt>
                <c:pt idx="659">
                  <c:v>0.105</c:v>
                </c:pt>
                <c:pt idx="660">
                  <c:v>0.1</c:v>
                </c:pt>
                <c:pt idx="661">
                  <c:v>0.105</c:v>
                </c:pt>
                <c:pt idx="662">
                  <c:v>0.125</c:v>
                </c:pt>
                <c:pt idx="663">
                  <c:v>0.12</c:v>
                </c:pt>
                <c:pt idx="664">
                  <c:v>0.12</c:v>
                </c:pt>
                <c:pt idx="665">
                  <c:v>0.125</c:v>
                </c:pt>
                <c:pt idx="666">
                  <c:v>0.13500000000000001</c:v>
                </c:pt>
                <c:pt idx="667">
                  <c:v>0.13500000000000001</c:v>
                </c:pt>
                <c:pt idx="668">
                  <c:v>0.14000000000000001</c:v>
                </c:pt>
                <c:pt idx="669">
                  <c:v>0.13500000000000001</c:v>
                </c:pt>
                <c:pt idx="670">
                  <c:v>0.15</c:v>
                </c:pt>
                <c:pt idx="671">
                  <c:v>0.155</c:v>
                </c:pt>
                <c:pt idx="672">
                  <c:v>0.155</c:v>
                </c:pt>
                <c:pt idx="673">
                  <c:v>0.15</c:v>
                </c:pt>
                <c:pt idx="674">
                  <c:v>0.16500000000000001</c:v>
                </c:pt>
                <c:pt idx="675">
                  <c:v>0.16500000000000001</c:v>
                </c:pt>
                <c:pt idx="676">
                  <c:v>0.16500000000000001</c:v>
                </c:pt>
                <c:pt idx="677">
                  <c:v>0.16</c:v>
                </c:pt>
                <c:pt idx="678">
                  <c:v>0.17499999999999999</c:v>
                </c:pt>
                <c:pt idx="679">
                  <c:v>0.18</c:v>
                </c:pt>
                <c:pt idx="680">
                  <c:v>0.17</c:v>
                </c:pt>
                <c:pt idx="681">
                  <c:v>0.17499999999999999</c:v>
                </c:pt>
                <c:pt idx="682">
                  <c:v>0.185</c:v>
                </c:pt>
                <c:pt idx="683">
                  <c:v>0.185</c:v>
                </c:pt>
                <c:pt idx="684">
                  <c:v>0.18</c:v>
                </c:pt>
                <c:pt idx="685">
                  <c:v>0.185</c:v>
                </c:pt>
                <c:pt idx="686">
                  <c:v>0.19</c:v>
                </c:pt>
                <c:pt idx="687">
                  <c:v>0.19</c:v>
                </c:pt>
                <c:pt idx="688">
                  <c:v>0.19</c:v>
                </c:pt>
                <c:pt idx="689">
                  <c:v>0.185</c:v>
                </c:pt>
                <c:pt idx="690">
                  <c:v>0.19</c:v>
                </c:pt>
                <c:pt idx="691">
                  <c:v>0.19</c:v>
                </c:pt>
                <c:pt idx="692">
                  <c:v>0.185</c:v>
                </c:pt>
                <c:pt idx="693">
                  <c:v>0.19</c:v>
                </c:pt>
                <c:pt idx="694">
                  <c:v>0.19500000000000001</c:v>
                </c:pt>
                <c:pt idx="695">
                  <c:v>0.20100000000000001</c:v>
                </c:pt>
                <c:pt idx="696">
                  <c:v>0.19500000000000001</c:v>
                </c:pt>
                <c:pt idx="697">
                  <c:v>0.19</c:v>
                </c:pt>
                <c:pt idx="698">
                  <c:v>0.19</c:v>
                </c:pt>
                <c:pt idx="699">
                  <c:v>0.19500000000000001</c:v>
                </c:pt>
                <c:pt idx="700">
                  <c:v>0.19500000000000001</c:v>
                </c:pt>
                <c:pt idx="701">
                  <c:v>0.19500000000000001</c:v>
                </c:pt>
                <c:pt idx="702">
                  <c:v>0.19500000000000001</c:v>
                </c:pt>
                <c:pt idx="703">
                  <c:v>0.19500000000000001</c:v>
                </c:pt>
                <c:pt idx="704">
                  <c:v>0.19</c:v>
                </c:pt>
                <c:pt idx="705">
                  <c:v>0.19</c:v>
                </c:pt>
                <c:pt idx="706">
                  <c:v>0.19</c:v>
                </c:pt>
                <c:pt idx="707">
                  <c:v>0.19</c:v>
                </c:pt>
                <c:pt idx="708">
                  <c:v>0.19</c:v>
                </c:pt>
                <c:pt idx="709">
                  <c:v>0.19</c:v>
                </c:pt>
                <c:pt idx="710">
                  <c:v>0.185</c:v>
                </c:pt>
                <c:pt idx="711">
                  <c:v>0.185</c:v>
                </c:pt>
                <c:pt idx="712">
                  <c:v>0.185</c:v>
                </c:pt>
                <c:pt idx="713">
                  <c:v>0.18</c:v>
                </c:pt>
                <c:pt idx="714">
                  <c:v>0.18</c:v>
                </c:pt>
                <c:pt idx="715">
                  <c:v>0.185</c:v>
                </c:pt>
                <c:pt idx="716">
                  <c:v>0.17499999999999999</c:v>
                </c:pt>
                <c:pt idx="717">
                  <c:v>0.17499999999999999</c:v>
                </c:pt>
                <c:pt idx="718">
                  <c:v>0.17</c:v>
                </c:pt>
                <c:pt idx="719">
                  <c:v>0.17499999999999999</c:v>
                </c:pt>
                <c:pt idx="720">
                  <c:v>0.17</c:v>
                </c:pt>
                <c:pt idx="721">
                  <c:v>0.17</c:v>
                </c:pt>
                <c:pt idx="722">
                  <c:v>0.16500000000000001</c:v>
                </c:pt>
                <c:pt idx="723">
                  <c:v>0.16500000000000001</c:v>
                </c:pt>
                <c:pt idx="724">
                  <c:v>0.16500000000000001</c:v>
                </c:pt>
                <c:pt idx="725">
                  <c:v>0.16500000000000001</c:v>
                </c:pt>
                <c:pt idx="726">
                  <c:v>0.16500000000000001</c:v>
                </c:pt>
                <c:pt idx="727">
                  <c:v>0.16</c:v>
                </c:pt>
                <c:pt idx="728">
                  <c:v>0.16</c:v>
                </c:pt>
                <c:pt idx="729">
                  <c:v>0.16</c:v>
                </c:pt>
                <c:pt idx="730">
                  <c:v>0.155</c:v>
                </c:pt>
                <c:pt idx="731">
                  <c:v>0.155</c:v>
                </c:pt>
                <c:pt idx="732">
                  <c:v>0.15</c:v>
                </c:pt>
                <c:pt idx="733">
                  <c:v>0.155</c:v>
                </c:pt>
                <c:pt idx="734">
                  <c:v>0.15</c:v>
                </c:pt>
                <c:pt idx="735">
                  <c:v>0.15</c:v>
                </c:pt>
                <c:pt idx="736">
                  <c:v>0.14499999999999999</c:v>
                </c:pt>
                <c:pt idx="737">
                  <c:v>0.14499999999999999</c:v>
                </c:pt>
                <c:pt idx="738">
                  <c:v>0.14000000000000001</c:v>
                </c:pt>
                <c:pt idx="739">
                  <c:v>0.14000000000000001</c:v>
                </c:pt>
                <c:pt idx="740">
                  <c:v>0.14000000000000001</c:v>
                </c:pt>
                <c:pt idx="741">
                  <c:v>0.14000000000000001</c:v>
                </c:pt>
                <c:pt idx="742">
                  <c:v>0.13500000000000001</c:v>
                </c:pt>
                <c:pt idx="743">
                  <c:v>0.13500000000000001</c:v>
                </c:pt>
                <c:pt idx="744">
                  <c:v>0.13500000000000001</c:v>
                </c:pt>
                <c:pt idx="745">
                  <c:v>0.13</c:v>
                </c:pt>
                <c:pt idx="746">
                  <c:v>0.13</c:v>
                </c:pt>
                <c:pt idx="747">
                  <c:v>0.13</c:v>
                </c:pt>
                <c:pt idx="748">
                  <c:v>0.13</c:v>
                </c:pt>
                <c:pt idx="749">
                  <c:v>0.13</c:v>
                </c:pt>
                <c:pt idx="750">
                  <c:v>0.13</c:v>
                </c:pt>
                <c:pt idx="751">
                  <c:v>0.125</c:v>
                </c:pt>
                <c:pt idx="752">
                  <c:v>0.125</c:v>
                </c:pt>
                <c:pt idx="753">
                  <c:v>0.125</c:v>
                </c:pt>
                <c:pt idx="754">
                  <c:v>0.125</c:v>
                </c:pt>
                <c:pt idx="755">
                  <c:v>0.12</c:v>
                </c:pt>
                <c:pt idx="756">
                  <c:v>0.12</c:v>
                </c:pt>
                <c:pt idx="757">
                  <c:v>0.125</c:v>
                </c:pt>
                <c:pt idx="758">
                  <c:v>0.125</c:v>
                </c:pt>
                <c:pt idx="759">
                  <c:v>0.125</c:v>
                </c:pt>
                <c:pt idx="760">
                  <c:v>0.12</c:v>
                </c:pt>
                <c:pt idx="761">
                  <c:v>0.12</c:v>
                </c:pt>
                <c:pt idx="762">
                  <c:v>0.125</c:v>
                </c:pt>
                <c:pt idx="763">
                  <c:v>0.125</c:v>
                </c:pt>
                <c:pt idx="764">
                  <c:v>0.12</c:v>
                </c:pt>
                <c:pt idx="765">
                  <c:v>0.12</c:v>
                </c:pt>
                <c:pt idx="766">
                  <c:v>0.125</c:v>
                </c:pt>
                <c:pt idx="767">
                  <c:v>0.125</c:v>
                </c:pt>
                <c:pt idx="768">
                  <c:v>0.125</c:v>
                </c:pt>
                <c:pt idx="769">
                  <c:v>0.12</c:v>
                </c:pt>
                <c:pt idx="770">
                  <c:v>0.125</c:v>
                </c:pt>
                <c:pt idx="771">
                  <c:v>0.13</c:v>
                </c:pt>
                <c:pt idx="772">
                  <c:v>0.13</c:v>
                </c:pt>
                <c:pt idx="773">
                  <c:v>0.125</c:v>
                </c:pt>
                <c:pt idx="774">
                  <c:v>0.13500000000000001</c:v>
                </c:pt>
                <c:pt idx="775">
                  <c:v>0.13500000000000001</c:v>
                </c:pt>
                <c:pt idx="776">
                  <c:v>0.13500000000000001</c:v>
                </c:pt>
                <c:pt idx="777">
                  <c:v>0.13</c:v>
                </c:pt>
                <c:pt idx="778">
                  <c:v>0.14000000000000001</c:v>
                </c:pt>
                <c:pt idx="779">
                  <c:v>0.14000000000000001</c:v>
                </c:pt>
                <c:pt idx="780">
                  <c:v>0.14000000000000001</c:v>
                </c:pt>
                <c:pt idx="781">
                  <c:v>0.14000000000000001</c:v>
                </c:pt>
                <c:pt idx="782">
                  <c:v>0.155</c:v>
                </c:pt>
                <c:pt idx="783">
                  <c:v>0.155</c:v>
                </c:pt>
                <c:pt idx="784">
                  <c:v>0.15</c:v>
                </c:pt>
                <c:pt idx="785">
                  <c:v>0.15</c:v>
                </c:pt>
                <c:pt idx="786">
                  <c:v>0.16500000000000001</c:v>
                </c:pt>
                <c:pt idx="787">
                  <c:v>0.16500000000000001</c:v>
                </c:pt>
                <c:pt idx="788">
                  <c:v>0.16500000000000001</c:v>
                </c:pt>
                <c:pt idx="789">
                  <c:v>0.16500000000000001</c:v>
                </c:pt>
                <c:pt idx="790">
                  <c:v>0.18</c:v>
                </c:pt>
                <c:pt idx="791">
                  <c:v>0.18</c:v>
                </c:pt>
                <c:pt idx="792">
                  <c:v>0.17499999999999999</c:v>
                </c:pt>
                <c:pt idx="793">
                  <c:v>0.17499999999999999</c:v>
                </c:pt>
                <c:pt idx="794">
                  <c:v>0.19500000000000001</c:v>
                </c:pt>
                <c:pt idx="795">
                  <c:v>0.19500000000000001</c:v>
                </c:pt>
                <c:pt idx="796">
                  <c:v>0.19500000000000001</c:v>
                </c:pt>
                <c:pt idx="797">
                  <c:v>0.19500000000000001</c:v>
                </c:pt>
                <c:pt idx="798">
                  <c:v>0.215</c:v>
                </c:pt>
                <c:pt idx="799">
                  <c:v>0.215</c:v>
                </c:pt>
                <c:pt idx="800">
                  <c:v>0.215</c:v>
                </c:pt>
                <c:pt idx="801">
                  <c:v>0.21099999999999999</c:v>
                </c:pt>
                <c:pt idx="802">
                  <c:v>0.23599999999999999</c:v>
                </c:pt>
                <c:pt idx="803">
                  <c:v>0.23599999999999999</c:v>
                </c:pt>
                <c:pt idx="804">
                  <c:v>0.23599999999999999</c:v>
                </c:pt>
                <c:pt idx="805">
                  <c:v>0.23599999999999999</c:v>
                </c:pt>
                <c:pt idx="806">
                  <c:v>0.26600000000000001</c:v>
                </c:pt>
                <c:pt idx="807">
                  <c:v>0.26100000000000001</c:v>
                </c:pt>
                <c:pt idx="808">
                  <c:v>0.26100000000000001</c:v>
                </c:pt>
                <c:pt idx="809">
                  <c:v>0.25600000000000001</c:v>
                </c:pt>
                <c:pt idx="810">
                  <c:v>0.28599999999999998</c:v>
                </c:pt>
                <c:pt idx="811">
                  <c:v>0.28599999999999998</c:v>
                </c:pt>
                <c:pt idx="812">
                  <c:v>0.28599999999999998</c:v>
                </c:pt>
                <c:pt idx="813">
                  <c:v>0.29099999999999998</c:v>
                </c:pt>
                <c:pt idx="814">
                  <c:v>0.32100000000000001</c:v>
                </c:pt>
                <c:pt idx="815">
                  <c:v>0.316</c:v>
                </c:pt>
                <c:pt idx="816">
                  <c:v>0.316</c:v>
                </c:pt>
                <c:pt idx="817">
                  <c:v>0.316</c:v>
                </c:pt>
                <c:pt idx="818">
                  <c:v>0.35199999999999998</c:v>
                </c:pt>
                <c:pt idx="819">
                  <c:v>0.35199999999999998</c:v>
                </c:pt>
                <c:pt idx="820">
                  <c:v>0.35199999999999998</c:v>
                </c:pt>
                <c:pt idx="821">
                  <c:v>0.34599999999999997</c:v>
                </c:pt>
                <c:pt idx="822">
                  <c:v>0.39200000000000002</c:v>
                </c:pt>
                <c:pt idx="823">
                  <c:v>0.39200000000000002</c:v>
                </c:pt>
                <c:pt idx="824">
                  <c:v>0.38700000000000001</c:v>
                </c:pt>
                <c:pt idx="825">
                  <c:v>0.38700000000000001</c:v>
                </c:pt>
                <c:pt idx="826">
                  <c:v>0.432</c:v>
                </c:pt>
                <c:pt idx="827">
                  <c:v>0.42699999999999999</c:v>
                </c:pt>
                <c:pt idx="828">
                  <c:v>0.42699999999999999</c:v>
                </c:pt>
                <c:pt idx="829">
                  <c:v>0.42699999999999999</c:v>
                </c:pt>
                <c:pt idx="830">
                  <c:v>0.47699999999999998</c:v>
                </c:pt>
                <c:pt idx="831">
                  <c:v>0.47199999999999998</c:v>
                </c:pt>
                <c:pt idx="832">
                  <c:v>0.47199999999999998</c:v>
                </c:pt>
                <c:pt idx="833">
                  <c:v>0.46700000000000003</c:v>
                </c:pt>
                <c:pt idx="834">
                  <c:v>0.52300000000000002</c:v>
                </c:pt>
                <c:pt idx="835">
                  <c:v>0.51300000000000001</c:v>
                </c:pt>
                <c:pt idx="836">
                  <c:v>0.51800000000000002</c:v>
                </c:pt>
                <c:pt idx="837">
                  <c:v>0.51800000000000002</c:v>
                </c:pt>
                <c:pt idx="838">
                  <c:v>0.56299999999999994</c:v>
                </c:pt>
                <c:pt idx="839">
                  <c:v>0.56299999999999994</c:v>
                </c:pt>
                <c:pt idx="840">
                  <c:v>0.56299999999999994</c:v>
                </c:pt>
                <c:pt idx="841">
                  <c:v>0.56299999999999994</c:v>
                </c:pt>
                <c:pt idx="842">
                  <c:v>0.60799999999999998</c:v>
                </c:pt>
                <c:pt idx="843">
                  <c:v>0.60799999999999998</c:v>
                </c:pt>
                <c:pt idx="844">
                  <c:v>0.60799999999999998</c:v>
                </c:pt>
                <c:pt idx="845">
                  <c:v>0.60799999999999998</c:v>
                </c:pt>
                <c:pt idx="846">
                  <c:v>0.65400000000000003</c:v>
                </c:pt>
                <c:pt idx="847">
                  <c:v>0.65400000000000003</c:v>
                </c:pt>
                <c:pt idx="848">
                  <c:v>0.65400000000000003</c:v>
                </c:pt>
                <c:pt idx="849">
                  <c:v>0.64800000000000002</c:v>
                </c:pt>
                <c:pt idx="850">
                  <c:v>0.69899999999999995</c:v>
                </c:pt>
                <c:pt idx="851">
                  <c:v>0.69899999999999995</c:v>
                </c:pt>
                <c:pt idx="852">
                  <c:v>0.68899999999999995</c:v>
                </c:pt>
                <c:pt idx="853">
                  <c:v>0.69399999999999995</c:v>
                </c:pt>
                <c:pt idx="854">
                  <c:v>0.73399999999999999</c:v>
                </c:pt>
                <c:pt idx="855">
                  <c:v>0.72899999999999998</c:v>
                </c:pt>
                <c:pt idx="856">
                  <c:v>0.72899999999999998</c:v>
                </c:pt>
                <c:pt idx="857">
                  <c:v>0.72899999999999998</c:v>
                </c:pt>
                <c:pt idx="858">
                  <c:v>0.76400000000000001</c:v>
                </c:pt>
                <c:pt idx="859">
                  <c:v>0.76400000000000001</c:v>
                </c:pt>
                <c:pt idx="860">
                  <c:v>0.75900000000000001</c:v>
                </c:pt>
                <c:pt idx="861">
                  <c:v>0.754</c:v>
                </c:pt>
                <c:pt idx="862">
                  <c:v>0.78900000000000003</c:v>
                </c:pt>
                <c:pt idx="863">
                  <c:v>0.78500000000000003</c:v>
                </c:pt>
                <c:pt idx="864">
                  <c:v>0.78500000000000003</c:v>
                </c:pt>
                <c:pt idx="865">
                  <c:v>0.78500000000000003</c:v>
                </c:pt>
                <c:pt idx="866">
                  <c:v>0.80500000000000005</c:v>
                </c:pt>
                <c:pt idx="867">
                  <c:v>0.8</c:v>
                </c:pt>
                <c:pt idx="868">
                  <c:v>0.8</c:v>
                </c:pt>
                <c:pt idx="869">
                  <c:v>0.8</c:v>
                </c:pt>
                <c:pt idx="870">
                  <c:v>0.82</c:v>
                </c:pt>
                <c:pt idx="871">
                  <c:v>0.81499999999999995</c:v>
                </c:pt>
                <c:pt idx="872">
                  <c:v>0.81</c:v>
                </c:pt>
                <c:pt idx="873">
                  <c:v>0.81</c:v>
                </c:pt>
                <c:pt idx="874">
                  <c:v>0.82499999999999996</c:v>
                </c:pt>
                <c:pt idx="875">
                  <c:v>0.81499999999999995</c:v>
                </c:pt>
                <c:pt idx="876">
                  <c:v>0.81499999999999995</c:v>
                </c:pt>
                <c:pt idx="877">
                  <c:v>0.81499999999999995</c:v>
                </c:pt>
                <c:pt idx="878">
                  <c:v>0.82</c:v>
                </c:pt>
                <c:pt idx="879">
                  <c:v>0.81499999999999995</c:v>
                </c:pt>
                <c:pt idx="880">
                  <c:v>0.81499999999999995</c:v>
                </c:pt>
                <c:pt idx="881">
                  <c:v>0.81</c:v>
                </c:pt>
                <c:pt idx="882">
                  <c:v>0.81</c:v>
                </c:pt>
                <c:pt idx="883">
                  <c:v>0.80500000000000005</c:v>
                </c:pt>
                <c:pt idx="884">
                  <c:v>0.80500000000000005</c:v>
                </c:pt>
                <c:pt idx="885">
                  <c:v>0.80500000000000005</c:v>
                </c:pt>
                <c:pt idx="886">
                  <c:v>0.79500000000000004</c:v>
                </c:pt>
                <c:pt idx="887">
                  <c:v>0.78900000000000003</c:v>
                </c:pt>
                <c:pt idx="888">
                  <c:v>0.78900000000000003</c:v>
                </c:pt>
                <c:pt idx="889">
                  <c:v>0.79500000000000004</c:v>
                </c:pt>
                <c:pt idx="890">
                  <c:v>0.77900000000000003</c:v>
                </c:pt>
                <c:pt idx="891">
                  <c:v>0.77500000000000002</c:v>
                </c:pt>
                <c:pt idx="892">
                  <c:v>0.77500000000000002</c:v>
                </c:pt>
                <c:pt idx="893">
                  <c:v>0.76900000000000002</c:v>
                </c:pt>
                <c:pt idx="894">
                  <c:v>0.754</c:v>
                </c:pt>
                <c:pt idx="895">
                  <c:v>0.754</c:v>
                </c:pt>
                <c:pt idx="896">
                  <c:v>0.754</c:v>
                </c:pt>
                <c:pt idx="897">
                  <c:v>0.749</c:v>
                </c:pt>
                <c:pt idx="898">
                  <c:v>0.72899999999999998</c:v>
                </c:pt>
                <c:pt idx="899">
                  <c:v>0.72899999999999998</c:v>
                </c:pt>
                <c:pt idx="900">
                  <c:v>0.72399999999999998</c:v>
                </c:pt>
                <c:pt idx="901">
                  <c:v>0.72399999999999998</c:v>
                </c:pt>
                <c:pt idx="902">
                  <c:v>0.70399999999999996</c:v>
                </c:pt>
                <c:pt idx="903">
                  <c:v>0.70399999999999996</c:v>
                </c:pt>
                <c:pt idx="904">
                  <c:v>0.69399999999999995</c:v>
                </c:pt>
                <c:pt idx="905">
                  <c:v>0.69399999999999995</c:v>
                </c:pt>
                <c:pt idx="906">
                  <c:v>0.67400000000000004</c:v>
                </c:pt>
                <c:pt idx="907">
                  <c:v>0.66900000000000004</c:v>
                </c:pt>
                <c:pt idx="908">
                  <c:v>0.66900000000000004</c:v>
                </c:pt>
                <c:pt idx="909">
                  <c:v>0.66900000000000004</c:v>
                </c:pt>
                <c:pt idx="910">
                  <c:v>0.64400000000000002</c:v>
                </c:pt>
                <c:pt idx="911">
                  <c:v>0.64400000000000002</c:v>
                </c:pt>
                <c:pt idx="912">
                  <c:v>0.63400000000000001</c:v>
                </c:pt>
                <c:pt idx="913">
                  <c:v>0.63400000000000001</c:v>
                </c:pt>
                <c:pt idx="914">
                  <c:v>0.60799999999999998</c:v>
                </c:pt>
                <c:pt idx="915">
                  <c:v>0.61299999999999999</c:v>
                </c:pt>
                <c:pt idx="916">
                  <c:v>0.60299999999999998</c:v>
                </c:pt>
                <c:pt idx="917">
                  <c:v>0.60299999999999998</c:v>
                </c:pt>
                <c:pt idx="918">
                  <c:v>0.58299999999999996</c:v>
                </c:pt>
                <c:pt idx="919">
                  <c:v>0.58299999999999996</c:v>
                </c:pt>
                <c:pt idx="920">
                  <c:v>0.57799999999999996</c:v>
                </c:pt>
                <c:pt idx="921">
                  <c:v>0.57799999999999996</c:v>
                </c:pt>
                <c:pt idx="922">
                  <c:v>0.55800000000000005</c:v>
                </c:pt>
                <c:pt idx="923">
                  <c:v>0.55300000000000005</c:v>
                </c:pt>
                <c:pt idx="924">
                  <c:v>0.55300000000000005</c:v>
                </c:pt>
                <c:pt idx="925">
                  <c:v>0.54800000000000004</c:v>
                </c:pt>
                <c:pt idx="926">
                  <c:v>0.53300000000000003</c:v>
                </c:pt>
                <c:pt idx="927">
                  <c:v>0.52800000000000002</c:v>
                </c:pt>
                <c:pt idx="928">
                  <c:v>0.52800000000000002</c:v>
                </c:pt>
                <c:pt idx="929">
                  <c:v>0.52300000000000002</c:v>
                </c:pt>
                <c:pt idx="930">
                  <c:v>0.50800000000000001</c:v>
                </c:pt>
                <c:pt idx="931">
                  <c:v>0.503</c:v>
                </c:pt>
                <c:pt idx="932">
                  <c:v>0.503</c:v>
                </c:pt>
                <c:pt idx="933">
                  <c:v>0.497</c:v>
                </c:pt>
                <c:pt idx="934">
                  <c:v>0.48199999999999998</c:v>
                </c:pt>
                <c:pt idx="935">
                  <c:v>0.47699999999999998</c:v>
                </c:pt>
                <c:pt idx="936">
                  <c:v>0.48199999999999998</c:v>
                </c:pt>
                <c:pt idx="937">
                  <c:v>0.47699999999999998</c:v>
                </c:pt>
                <c:pt idx="938">
                  <c:v>0.46700000000000003</c:v>
                </c:pt>
                <c:pt idx="939">
                  <c:v>0.46700000000000003</c:v>
                </c:pt>
                <c:pt idx="940">
                  <c:v>0.46200000000000002</c:v>
                </c:pt>
                <c:pt idx="941">
                  <c:v>0.45700000000000002</c:v>
                </c:pt>
                <c:pt idx="942">
                  <c:v>0.45200000000000001</c:v>
                </c:pt>
                <c:pt idx="943">
                  <c:v>0.44700000000000001</c:v>
                </c:pt>
                <c:pt idx="944">
                  <c:v>0.44700000000000001</c:v>
                </c:pt>
                <c:pt idx="945">
                  <c:v>0.44700000000000001</c:v>
                </c:pt>
                <c:pt idx="946">
                  <c:v>0.442</c:v>
                </c:pt>
                <c:pt idx="947">
                  <c:v>0.437</c:v>
                </c:pt>
                <c:pt idx="948">
                  <c:v>0.437</c:v>
                </c:pt>
                <c:pt idx="949">
                  <c:v>0.437</c:v>
                </c:pt>
                <c:pt idx="950">
                  <c:v>0.432</c:v>
                </c:pt>
                <c:pt idx="951">
                  <c:v>0.42699999999999999</c:v>
                </c:pt>
                <c:pt idx="952">
                  <c:v>0.42699999999999999</c:v>
                </c:pt>
                <c:pt idx="953">
                  <c:v>0.42699999999999999</c:v>
                </c:pt>
                <c:pt idx="954">
                  <c:v>0.432</c:v>
                </c:pt>
                <c:pt idx="955">
                  <c:v>0.42699999999999999</c:v>
                </c:pt>
                <c:pt idx="956">
                  <c:v>0.42699999999999999</c:v>
                </c:pt>
                <c:pt idx="957">
                  <c:v>0.42199999999999999</c:v>
                </c:pt>
                <c:pt idx="958">
                  <c:v>0.432</c:v>
                </c:pt>
                <c:pt idx="959">
                  <c:v>0.42699999999999999</c:v>
                </c:pt>
                <c:pt idx="960">
                  <c:v>0.42699999999999999</c:v>
                </c:pt>
                <c:pt idx="961">
                  <c:v>0.42199999999999999</c:v>
                </c:pt>
                <c:pt idx="962">
                  <c:v>0.432</c:v>
                </c:pt>
                <c:pt idx="963">
                  <c:v>0.432</c:v>
                </c:pt>
                <c:pt idx="964">
                  <c:v>0.432</c:v>
                </c:pt>
                <c:pt idx="965">
                  <c:v>0.42199999999999999</c:v>
                </c:pt>
                <c:pt idx="966">
                  <c:v>0.437</c:v>
                </c:pt>
                <c:pt idx="967">
                  <c:v>0.437</c:v>
                </c:pt>
                <c:pt idx="968">
                  <c:v>0.442</c:v>
                </c:pt>
                <c:pt idx="969">
                  <c:v>0.437</c:v>
                </c:pt>
                <c:pt idx="970">
                  <c:v>0.45700000000000002</c:v>
                </c:pt>
                <c:pt idx="971">
                  <c:v>0.45200000000000001</c:v>
                </c:pt>
                <c:pt idx="972">
                  <c:v>0.45200000000000001</c:v>
                </c:pt>
                <c:pt idx="973">
                  <c:v>0.45200000000000001</c:v>
                </c:pt>
                <c:pt idx="974">
                  <c:v>0.47199999999999998</c:v>
                </c:pt>
                <c:pt idx="975">
                  <c:v>0.46700000000000003</c:v>
                </c:pt>
                <c:pt idx="976">
                  <c:v>0.46700000000000003</c:v>
                </c:pt>
                <c:pt idx="977">
                  <c:v>0.46200000000000002</c:v>
                </c:pt>
                <c:pt idx="978">
                  <c:v>0.49299999999999999</c:v>
                </c:pt>
                <c:pt idx="979">
                  <c:v>0.49299999999999999</c:v>
                </c:pt>
                <c:pt idx="980">
                  <c:v>0.49299999999999999</c:v>
                </c:pt>
                <c:pt idx="981">
                  <c:v>0.48699999999999999</c:v>
                </c:pt>
                <c:pt idx="982">
                  <c:v>0.51800000000000002</c:v>
                </c:pt>
                <c:pt idx="983">
                  <c:v>0.51800000000000002</c:v>
                </c:pt>
                <c:pt idx="984">
                  <c:v>0.51800000000000002</c:v>
                </c:pt>
                <c:pt idx="985">
                  <c:v>0.51800000000000002</c:v>
                </c:pt>
                <c:pt idx="986">
                  <c:v>0.55300000000000005</c:v>
                </c:pt>
                <c:pt idx="987">
                  <c:v>0.54800000000000004</c:v>
                </c:pt>
                <c:pt idx="988">
                  <c:v>0.54800000000000004</c:v>
                </c:pt>
                <c:pt idx="989">
                  <c:v>0.54300000000000004</c:v>
                </c:pt>
                <c:pt idx="990">
                  <c:v>0.58799999999999997</c:v>
                </c:pt>
                <c:pt idx="991">
                  <c:v>0.57799999999999996</c:v>
                </c:pt>
                <c:pt idx="992">
                  <c:v>0.58299999999999996</c:v>
                </c:pt>
                <c:pt idx="993">
                  <c:v>0.57799999999999996</c:v>
                </c:pt>
                <c:pt idx="994">
                  <c:v>0.628</c:v>
                </c:pt>
                <c:pt idx="995">
                  <c:v>0.61799999999999999</c:v>
                </c:pt>
                <c:pt idx="996">
                  <c:v>0.61799999999999999</c:v>
                </c:pt>
                <c:pt idx="997">
                  <c:v>0.61799999999999999</c:v>
                </c:pt>
                <c:pt idx="998">
                  <c:v>0.66900000000000004</c:v>
                </c:pt>
                <c:pt idx="999">
                  <c:v>0.66400000000000003</c:v>
                </c:pt>
                <c:pt idx="1000">
                  <c:v>0.66900000000000004</c:v>
                </c:pt>
                <c:pt idx="1001">
                  <c:v>0.65900000000000003</c:v>
                </c:pt>
                <c:pt idx="1002">
                  <c:v>0.71899999999999997</c:v>
                </c:pt>
                <c:pt idx="1003">
                  <c:v>0.71399999999999997</c:v>
                </c:pt>
                <c:pt idx="1004">
                  <c:v>0.71399999999999997</c:v>
                </c:pt>
                <c:pt idx="1005">
                  <c:v>0.70899999999999996</c:v>
                </c:pt>
                <c:pt idx="1006">
                  <c:v>0.77500000000000002</c:v>
                </c:pt>
                <c:pt idx="1007">
                  <c:v>0.76400000000000001</c:v>
                </c:pt>
                <c:pt idx="1008">
                  <c:v>0.76900000000000002</c:v>
                </c:pt>
                <c:pt idx="1009">
                  <c:v>0.75900000000000001</c:v>
                </c:pt>
                <c:pt idx="1010">
                  <c:v>0.82499999999999996</c:v>
                </c:pt>
                <c:pt idx="1011">
                  <c:v>0.82</c:v>
                </c:pt>
                <c:pt idx="1012">
                  <c:v>0.82499999999999996</c:v>
                </c:pt>
                <c:pt idx="1013">
                  <c:v>0.82</c:v>
                </c:pt>
                <c:pt idx="1014">
                  <c:v>0.89500000000000002</c:v>
                </c:pt>
                <c:pt idx="1015">
                  <c:v>0.88500000000000001</c:v>
                </c:pt>
                <c:pt idx="1016">
                  <c:v>0.88500000000000001</c:v>
                </c:pt>
                <c:pt idx="1017">
                  <c:v>0.88</c:v>
                </c:pt>
                <c:pt idx="1018">
                  <c:v>0.96099999999999997</c:v>
                </c:pt>
                <c:pt idx="1019">
                  <c:v>0.95099999999999996</c:v>
                </c:pt>
                <c:pt idx="1020">
                  <c:v>0.95599999999999996</c:v>
                </c:pt>
                <c:pt idx="1021">
                  <c:v>0.94599999999999995</c:v>
                </c:pt>
                <c:pt idx="1022">
                  <c:v>1.026</c:v>
                </c:pt>
                <c:pt idx="1023">
                  <c:v>1.016</c:v>
                </c:pt>
                <c:pt idx="1024">
                  <c:v>1.016</c:v>
                </c:pt>
                <c:pt idx="1025">
                  <c:v>1.0109999999999999</c:v>
                </c:pt>
                <c:pt idx="1026">
                  <c:v>1.1020000000000001</c:v>
                </c:pt>
                <c:pt idx="1027">
                  <c:v>1.097</c:v>
                </c:pt>
                <c:pt idx="1028">
                  <c:v>1.1020000000000001</c:v>
                </c:pt>
                <c:pt idx="1029">
                  <c:v>1.0920000000000001</c:v>
                </c:pt>
                <c:pt idx="1030">
                  <c:v>1.1830000000000001</c:v>
                </c:pt>
                <c:pt idx="1031">
                  <c:v>1.1719999999999999</c:v>
                </c:pt>
                <c:pt idx="1032">
                  <c:v>1.1719999999999999</c:v>
                </c:pt>
                <c:pt idx="1033">
                  <c:v>1.167</c:v>
                </c:pt>
                <c:pt idx="1034">
                  <c:v>1.258</c:v>
                </c:pt>
                <c:pt idx="1035">
                  <c:v>1.2529999999999999</c:v>
                </c:pt>
                <c:pt idx="1036">
                  <c:v>1.2529999999999999</c:v>
                </c:pt>
                <c:pt idx="1037">
                  <c:v>1.248</c:v>
                </c:pt>
                <c:pt idx="1038">
                  <c:v>1.339</c:v>
                </c:pt>
                <c:pt idx="1039">
                  <c:v>1.3280000000000001</c:v>
                </c:pt>
                <c:pt idx="1040">
                  <c:v>1.3340000000000001</c:v>
                </c:pt>
                <c:pt idx="1041">
                  <c:v>1.3280000000000001</c:v>
                </c:pt>
                <c:pt idx="1042">
                  <c:v>1.4139999999999999</c:v>
                </c:pt>
                <c:pt idx="1043">
                  <c:v>1.399</c:v>
                </c:pt>
                <c:pt idx="1044">
                  <c:v>1.399</c:v>
                </c:pt>
                <c:pt idx="1045">
                  <c:v>1.3939999999999999</c:v>
                </c:pt>
                <c:pt idx="1046">
                  <c:v>1.4690000000000001</c:v>
                </c:pt>
                <c:pt idx="1047">
                  <c:v>1.4590000000000001</c:v>
                </c:pt>
                <c:pt idx="1048">
                  <c:v>1.4650000000000001</c:v>
                </c:pt>
                <c:pt idx="1049">
                  <c:v>1.4590000000000001</c:v>
                </c:pt>
                <c:pt idx="1050">
                  <c:v>1.5249999999999999</c:v>
                </c:pt>
                <c:pt idx="1051">
                  <c:v>1.52</c:v>
                </c:pt>
                <c:pt idx="1052">
                  <c:v>1.5149999999999999</c:v>
                </c:pt>
                <c:pt idx="1053">
                  <c:v>1.51</c:v>
                </c:pt>
                <c:pt idx="1054">
                  <c:v>1.5649999999999999</c:v>
                </c:pt>
                <c:pt idx="1055">
                  <c:v>1.5549999999999999</c:v>
                </c:pt>
                <c:pt idx="1056">
                  <c:v>1.56</c:v>
                </c:pt>
                <c:pt idx="1057">
                  <c:v>1.55</c:v>
                </c:pt>
                <c:pt idx="1058">
                  <c:v>1.59</c:v>
                </c:pt>
                <c:pt idx="1059">
                  <c:v>1.585</c:v>
                </c:pt>
                <c:pt idx="1060">
                  <c:v>1.585</c:v>
                </c:pt>
                <c:pt idx="1061">
                  <c:v>1.58</c:v>
                </c:pt>
                <c:pt idx="1062">
                  <c:v>1.6060000000000001</c:v>
                </c:pt>
                <c:pt idx="1063">
                  <c:v>1.595</c:v>
                </c:pt>
                <c:pt idx="1064">
                  <c:v>1.6</c:v>
                </c:pt>
                <c:pt idx="1065">
                  <c:v>1.595</c:v>
                </c:pt>
                <c:pt idx="1066">
                  <c:v>1.61</c:v>
                </c:pt>
                <c:pt idx="1067">
                  <c:v>1.6060000000000001</c:v>
                </c:pt>
                <c:pt idx="1068">
                  <c:v>1.6060000000000001</c:v>
                </c:pt>
                <c:pt idx="1069">
                  <c:v>1.6</c:v>
                </c:pt>
                <c:pt idx="1070">
                  <c:v>1.6</c:v>
                </c:pt>
                <c:pt idx="1071">
                  <c:v>1.595</c:v>
                </c:pt>
                <c:pt idx="1072">
                  <c:v>1.595</c:v>
                </c:pt>
                <c:pt idx="1073">
                  <c:v>1.59</c:v>
                </c:pt>
                <c:pt idx="1074">
                  <c:v>1.585</c:v>
                </c:pt>
                <c:pt idx="1075">
                  <c:v>1.58</c:v>
                </c:pt>
                <c:pt idx="1076">
                  <c:v>1.575</c:v>
                </c:pt>
                <c:pt idx="1077">
                  <c:v>1.575</c:v>
                </c:pt>
                <c:pt idx="1078">
                  <c:v>1.5549999999999999</c:v>
                </c:pt>
                <c:pt idx="1079">
                  <c:v>1.55</c:v>
                </c:pt>
                <c:pt idx="1080">
                  <c:v>1.5449999999999999</c:v>
                </c:pt>
                <c:pt idx="1081">
                  <c:v>1.54</c:v>
                </c:pt>
                <c:pt idx="1082">
                  <c:v>1.5149999999999999</c:v>
                </c:pt>
                <c:pt idx="1083">
                  <c:v>1.5049999999999999</c:v>
                </c:pt>
                <c:pt idx="1084">
                  <c:v>1.5049999999999999</c:v>
                </c:pt>
                <c:pt idx="1085">
                  <c:v>1.5</c:v>
                </c:pt>
                <c:pt idx="1086">
                  <c:v>1.4690000000000001</c:v>
                </c:pt>
                <c:pt idx="1087">
                  <c:v>1.4650000000000001</c:v>
                </c:pt>
                <c:pt idx="1088">
                  <c:v>1.4590000000000001</c:v>
                </c:pt>
                <c:pt idx="1089">
                  <c:v>1.454</c:v>
                </c:pt>
                <c:pt idx="1090">
                  <c:v>1.4139999999999999</c:v>
                </c:pt>
                <c:pt idx="1091">
                  <c:v>1.4039999999999999</c:v>
                </c:pt>
                <c:pt idx="1092">
                  <c:v>1.409</c:v>
                </c:pt>
                <c:pt idx="1093">
                  <c:v>1.399</c:v>
                </c:pt>
                <c:pt idx="1094">
                  <c:v>1.359</c:v>
                </c:pt>
                <c:pt idx="1095">
                  <c:v>1.3540000000000001</c:v>
                </c:pt>
                <c:pt idx="1096">
                  <c:v>1.3540000000000001</c:v>
                </c:pt>
                <c:pt idx="1097">
                  <c:v>1.349</c:v>
                </c:pt>
                <c:pt idx="1098">
                  <c:v>1.3029999999999999</c:v>
                </c:pt>
                <c:pt idx="1099">
                  <c:v>1.2929999999999999</c:v>
                </c:pt>
                <c:pt idx="1100">
                  <c:v>1.2929999999999999</c:v>
                </c:pt>
                <c:pt idx="1101">
                  <c:v>1.288</c:v>
                </c:pt>
                <c:pt idx="1102">
                  <c:v>1.2430000000000001</c:v>
                </c:pt>
                <c:pt idx="1103">
                  <c:v>1.2330000000000001</c:v>
                </c:pt>
                <c:pt idx="1104">
                  <c:v>1.2330000000000001</c:v>
                </c:pt>
                <c:pt idx="1105">
                  <c:v>1.2330000000000001</c:v>
                </c:pt>
                <c:pt idx="1106">
                  <c:v>1.177</c:v>
                </c:pt>
                <c:pt idx="1107">
                  <c:v>1.1719999999999999</c:v>
                </c:pt>
                <c:pt idx="1108">
                  <c:v>1.1719999999999999</c:v>
                </c:pt>
                <c:pt idx="1109">
                  <c:v>1.167</c:v>
                </c:pt>
                <c:pt idx="1110">
                  <c:v>1.1220000000000001</c:v>
                </c:pt>
                <c:pt idx="1111">
                  <c:v>1.117</c:v>
                </c:pt>
                <c:pt idx="1112">
                  <c:v>1.1120000000000001</c:v>
                </c:pt>
                <c:pt idx="1113">
                  <c:v>1.107</c:v>
                </c:pt>
                <c:pt idx="1114">
                  <c:v>1.0620000000000001</c:v>
                </c:pt>
                <c:pt idx="1115">
                  <c:v>1.0620000000000001</c:v>
                </c:pt>
                <c:pt idx="1116">
                  <c:v>1.0569999999999999</c:v>
                </c:pt>
                <c:pt idx="1117">
                  <c:v>1.052</c:v>
                </c:pt>
                <c:pt idx="1118">
                  <c:v>1.0109999999999999</c:v>
                </c:pt>
                <c:pt idx="1119">
                  <c:v>1.006</c:v>
                </c:pt>
                <c:pt idx="1120">
                  <c:v>1.006</c:v>
                </c:pt>
                <c:pt idx="1121">
                  <c:v>1.006</c:v>
                </c:pt>
                <c:pt idx="1122">
                  <c:v>0.97099999999999997</c:v>
                </c:pt>
                <c:pt idx="1123">
                  <c:v>0.96099999999999997</c:v>
                </c:pt>
                <c:pt idx="1124">
                  <c:v>0.96099999999999997</c:v>
                </c:pt>
                <c:pt idx="1125">
                  <c:v>0.95599999999999996</c:v>
                </c:pt>
                <c:pt idx="1126">
                  <c:v>0.92600000000000005</c:v>
                </c:pt>
                <c:pt idx="1127">
                  <c:v>0.91600000000000004</c:v>
                </c:pt>
                <c:pt idx="1128">
                  <c:v>0.92</c:v>
                </c:pt>
                <c:pt idx="1129">
                  <c:v>0.91600000000000004</c:v>
                </c:pt>
                <c:pt idx="1130">
                  <c:v>0.88500000000000001</c:v>
                </c:pt>
                <c:pt idx="1131">
                  <c:v>0.88</c:v>
                </c:pt>
                <c:pt idx="1132">
                  <c:v>0.88</c:v>
                </c:pt>
                <c:pt idx="1133">
                  <c:v>0.88</c:v>
                </c:pt>
                <c:pt idx="1134">
                  <c:v>0.85499999999999998</c:v>
                </c:pt>
                <c:pt idx="1135">
                  <c:v>0.85</c:v>
                </c:pt>
                <c:pt idx="1136">
                  <c:v>0.85</c:v>
                </c:pt>
                <c:pt idx="1137">
                  <c:v>0.85</c:v>
                </c:pt>
                <c:pt idx="1138">
                  <c:v>0.83</c:v>
                </c:pt>
                <c:pt idx="1139">
                  <c:v>0.82499999999999996</c:v>
                </c:pt>
                <c:pt idx="1140">
                  <c:v>0.82499999999999996</c:v>
                </c:pt>
                <c:pt idx="1141">
                  <c:v>0.82499999999999996</c:v>
                </c:pt>
                <c:pt idx="1142">
                  <c:v>0.81499999999999995</c:v>
                </c:pt>
                <c:pt idx="1143">
                  <c:v>0.81</c:v>
                </c:pt>
                <c:pt idx="1144">
                  <c:v>0.81</c:v>
                </c:pt>
                <c:pt idx="1145">
                  <c:v>0.81</c:v>
                </c:pt>
                <c:pt idx="1146">
                  <c:v>0.80500000000000005</c:v>
                </c:pt>
                <c:pt idx="1147">
                  <c:v>0.8</c:v>
                </c:pt>
                <c:pt idx="1148">
                  <c:v>0.80500000000000005</c:v>
                </c:pt>
                <c:pt idx="1149">
                  <c:v>0.8</c:v>
                </c:pt>
                <c:pt idx="1150">
                  <c:v>0.80500000000000005</c:v>
                </c:pt>
                <c:pt idx="1151">
                  <c:v>0.8</c:v>
                </c:pt>
                <c:pt idx="1152">
                  <c:v>0.8</c:v>
                </c:pt>
                <c:pt idx="1153">
                  <c:v>0.79500000000000004</c:v>
                </c:pt>
                <c:pt idx="1154">
                  <c:v>0.80500000000000005</c:v>
                </c:pt>
                <c:pt idx="1155">
                  <c:v>0.80500000000000005</c:v>
                </c:pt>
                <c:pt idx="1156">
                  <c:v>0.80500000000000005</c:v>
                </c:pt>
                <c:pt idx="1157">
                  <c:v>0.8</c:v>
                </c:pt>
                <c:pt idx="1158">
                  <c:v>0.82</c:v>
                </c:pt>
                <c:pt idx="1159">
                  <c:v>0.81</c:v>
                </c:pt>
                <c:pt idx="1160">
                  <c:v>0.81499999999999995</c:v>
                </c:pt>
                <c:pt idx="1161">
                  <c:v>0.81</c:v>
                </c:pt>
                <c:pt idx="1162">
                  <c:v>0.83499999999999996</c:v>
                </c:pt>
                <c:pt idx="1163">
                  <c:v>0.82499999999999996</c:v>
                </c:pt>
                <c:pt idx="1164">
                  <c:v>0.83</c:v>
                </c:pt>
                <c:pt idx="1165">
                  <c:v>0.82499999999999996</c:v>
                </c:pt>
                <c:pt idx="1166">
                  <c:v>0.86</c:v>
                </c:pt>
                <c:pt idx="1167">
                  <c:v>0.85499999999999998</c:v>
                </c:pt>
                <c:pt idx="1168">
                  <c:v>0.85499999999999998</c:v>
                </c:pt>
                <c:pt idx="1169">
                  <c:v>0.85</c:v>
                </c:pt>
                <c:pt idx="1170">
                  <c:v>0.89</c:v>
                </c:pt>
                <c:pt idx="1171">
                  <c:v>0.88500000000000001</c:v>
                </c:pt>
                <c:pt idx="1172">
                  <c:v>0.88500000000000001</c:v>
                </c:pt>
                <c:pt idx="1173">
                  <c:v>0.88500000000000001</c:v>
                </c:pt>
                <c:pt idx="1174">
                  <c:v>0.92600000000000005</c:v>
                </c:pt>
                <c:pt idx="1175">
                  <c:v>0.92600000000000005</c:v>
                </c:pt>
                <c:pt idx="1176">
                  <c:v>0.92</c:v>
                </c:pt>
                <c:pt idx="1177">
                  <c:v>0.92</c:v>
                </c:pt>
                <c:pt idx="1178">
                  <c:v>0.97599999999999998</c:v>
                </c:pt>
                <c:pt idx="1179">
                  <c:v>0.97099999999999997</c:v>
                </c:pt>
                <c:pt idx="1180">
                  <c:v>0.97099999999999997</c:v>
                </c:pt>
                <c:pt idx="1181">
                  <c:v>0.96599999999999997</c:v>
                </c:pt>
                <c:pt idx="1182">
                  <c:v>1.026</c:v>
                </c:pt>
                <c:pt idx="1183">
                  <c:v>1.0209999999999999</c:v>
                </c:pt>
                <c:pt idx="1184">
                  <c:v>1.0209999999999999</c:v>
                </c:pt>
                <c:pt idx="1185">
                  <c:v>1.016</c:v>
                </c:pt>
                <c:pt idx="1186">
                  <c:v>1.087</c:v>
                </c:pt>
                <c:pt idx="1187">
                  <c:v>1.0820000000000001</c:v>
                </c:pt>
                <c:pt idx="1188">
                  <c:v>1.0820000000000001</c:v>
                </c:pt>
                <c:pt idx="1189">
                  <c:v>1.077</c:v>
                </c:pt>
                <c:pt idx="1190">
                  <c:v>1.1519999999999999</c:v>
                </c:pt>
                <c:pt idx="1191">
                  <c:v>1.147</c:v>
                </c:pt>
                <c:pt idx="1192">
                  <c:v>1.147</c:v>
                </c:pt>
                <c:pt idx="1193">
                  <c:v>1.147</c:v>
                </c:pt>
                <c:pt idx="1194">
                  <c:v>1.2230000000000001</c:v>
                </c:pt>
                <c:pt idx="1195">
                  <c:v>1.218</c:v>
                </c:pt>
                <c:pt idx="1196">
                  <c:v>1.218</c:v>
                </c:pt>
                <c:pt idx="1197">
                  <c:v>1.2130000000000001</c:v>
                </c:pt>
                <c:pt idx="1198">
                  <c:v>1.3029999999999999</c:v>
                </c:pt>
                <c:pt idx="1199">
                  <c:v>1.298</c:v>
                </c:pt>
                <c:pt idx="1200">
                  <c:v>1.298</c:v>
                </c:pt>
                <c:pt idx="1201">
                  <c:v>1.2929999999999999</c:v>
                </c:pt>
                <c:pt idx="1202">
                  <c:v>1.389</c:v>
                </c:pt>
                <c:pt idx="1203">
                  <c:v>1.3839999999999999</c:v>
                </c:pt>
                <c:pt idx="1204">
                  <c:v>1.3839999999999999</c:v>
                </c:pt>
                <c:pt idx="1205">
                  <c:v>1.379</c:v>
                </c:pt>
                <c:pt idx="1206">
                  <c:v>1.4850000000000001</c:v>
                </c:pt>
                <c:pt idx="1207">
                  <c:v>1.4750000000000001</c:v>
                </c:pt>
                <c:pt idx="1208">
                  <c:v>1.4750000000000001</c:v>
                </c:pt>
                <c:pt idx="1209">
                  <c:v>1.4750000000000001</c:v>
                </c:pt>
                <c:pt idx="1210">
                  <c:v>1.58</c:v>
                </c:pt>
                <c:pt idx="1211">
                  <c:v>1.58</c:v>
                </c:pt>
                <c:pt idx="1212">
                  <c:v>1.575</c:v>
                </c:pt>
                <c:pt idx="1213">
                  <c:v>1.57</c:v>
                </c:pt>
                <c:pt idx="1214">
                  <c:v>1.6859999999999999</c:v>
                </c:pt>
                <c:pt idx="1215">
                  <c:v>1.681</c:v>
                </c:pt>
                <c:pt idx="1216">
                  <c:v>1.6759999999999999</c:v>
                </c:pt>
                <c:pt idx="1217">
                  <c:v>1.6759999999999999</c:v>
                </c:pt>
                <c:pt idx="1218">
                  <c:v>1.802</c:v>
                </c:pt>
                <c:pt idx="1219">
                  <c:v>1.792</c:v>
                </c:pt>
                <c:pt idx="1220">
                  <c:v>1.792</c:v>
                </c:pt>
                <c:pt idx="1221">
                  <c:v>1.7869999999999999</c:v>
                </c:pt>
                <c:pt idx="1222">
                  <c:v>1.913</c:v>
                </c:pt>
                <c:pt idx="1223">
                  <c:v>1.9079999999999999</c:v>
                </c:pt>
                <c:pt idx="1224">
                  <c:v>1.9019999999999999</c:v>
                </c:pt>
                <c:pt idx="1225">
                  <c:v>1.9019999999999999</c:v>
                </c:pt>
                <c:pt idx="1226">
                  <c:v>2.0329999999999999</c:v>
                </c:pt>
                <c:pt idx="1227">
                  <c:v>2.0230000000000001</c:v>
                </c:pt>
                <c:pt idx="1228">
                  <c:v>2.0230000000000001</c:v>
                </c:pt>
                <c:pt idx="1229">
                  <c:v>2.0179999999999998</c:v>
                </c:pt>
                <c:pt idx="1230">
                  <c:v>2.1549999999999998</c:v>
                </c:pt>
                <c:pt idx="1231">
                  <c:v>2.1389999999999998</c:v>
                </c:pt>
                <c:pt idx="1232">
                  <c:v>2.1389999999999998</c:v>
                </c:pt>
                <c:pt idx="1233">
                  <c:v>2.1389999999999998</c:v>
                </c:pt>
                <c:pt idx="1234">
                  <c:v>2.2650000000000001</c:v>
                </c:pt>
                <c:pt idx="1235">
                  <c:v>2.2599999999999998</c:v>
                </c:pt>
                <c:pt idx="1236">
                  <c:v>2.2549999999999999</c:v>
                </c:pt>
                <c:pt idx="1237">
                  <c:v>2.2549999999999999</c:v>
                </c:pt>
                <c:pt idx="1238">
                  <c:v>2.3660000000000001</c:v>
                </c:pt>
                <c:pt idx="1239">
                  <c:v>2.3610000000000002</c:v>
                </c:pt>
                <c:pt idx="1240">
                  <c:v>2.3660000000000001</c:v>
                </c:pt>
                <c:pt idx="1241">
                  <c:v>2.3559999999999999</c:v>
                </c:pt>
                <c:pt idx="1242">
                  <c:v>2.4670000000000001</c:v>
                </c:pt>
                <c:pt idx="1243">
                  <c:v>2.4569999999999999</c:v>
                </c:pt>
                <c:pt idx="1244">
                  <c:v>2.4569999999999999</c:v>
                </c:pt>
                <c:pt idx="1245">
                  <c:v>2.4470000000000001</c:v>
                </c:pt>
                <c:pt idx="1246">
                  <c:v>2.5419999999999998</c:v>
                </c:pt>
                <c:pt idx="1247">
                  <c:v>2.532</c:v>
                </c:pt>
                <c:pt idx="1248">
                  <c:v>2.532</c:v>
                </c:pt>
                <c:pt idx="1249">
                  <c:v>2.5270000000000001</c:v>
                </c:pt>
                <c:pt idx="1250">
                  <c:v>2.6030000000000002</c:v>
                </c:pt>
                <c:pt idx="1251">
                  <c:v>2.5920000000000001</c:v>
                </c:pt>
                <c:pt idx="1252">
                  <c:v>2.5920000000000001</c:v>
                </c:pt>
                <c:pt idx="1253">
                  <c:v>2.5880000000000001</c:v>
                </c:pt>
                <c:pt idx="1254">
                  <c:v>2.6429999999999998</c:v>
                </c:pt>
                <c:pt idx="1255">
                  <c:v>2.6379999999999999</c:v>
                </c:pt>
                <c:pt idx="1256">
                  <c:v>2.6379999999999999</c:v>
                </c:pt>
                <c:pt idx="1257">
                  <c:v>2.633</c:v>
                </c:pt>
                <c:pt idx="1258">
                  <c:v>2.673</c:v>
                </c:pt>
                <c:pt idx="1259">
                  <c:v>2.6579999999999999</c:v>
                </c:pt>
                <c:pt idx="1260">
                  <c:v>2.6629999999999998</c:v>
                </c:pt>
                <c:pt idx="1261">
                  <c:v>2.653</c:v>
                </c:pt>
                <c:pt idx="1262">
                  <c:v>2.6779999999999999</c:v>
                </c:pt>
                <c:pt idx="1263">
                  <c:v>2.6680000000000001</c:v>
                </c:pt>
                <c:pt idx="1264">
                  <c:v>2.6680000000000001</c:v>
                </c:pt>
                <c:pt idx="1265">
                  <c:v>2.6629999999999998</c:v>
                </c:pt>
                <c:pt idx="1266">
                  <c:v>2.6680000000000001</c:v>
                </c:pt>
                <c:pt idx="1267">
                  <c:v>2.653</c:v>
                </c:pt>
                <c:pt idx="1268">
                  <c:v>2.6579999999999999</c:v>
                </c:pt>
                <c:pt idx="1269">
                  <c:v>2.653</c:v>
                </c:pt>
                <c:pt idx="1270">
                  <c:v>2.633</c:v>
                </c:pt>
                <c:pt idx="1271">
                  <c:v>2.6280000000000001</c:v>
                </c:pt>
                <c:pt idx="1272">
                  <c:v>2.6230000000000002</c:v>
                </c:pt>
                <c:pt idx="1273">
                  <c:v>2.6230000000000002</c:v>
                </c:pt>
                <c:pt idx="1274">
                  <c:v>2.5920000000000001</c:v>
                </c:pt>
                <c:pt idx="1275">
                  <c:v>2.5819999999999999</c:v>
                </c:pt>
                <c:pt idx="1276">
                  <c:v>2.5819999999999999</c:v>
                </c:pt>
                <c:pt idx="1277">
                  <c:v>2.5720000000000001</c:v>
                </c:pt>
                <c:pt idx="1278">
                  <c:v>2.5270000000000001</c:v>
                </c:pt>
                <c:pt idx="1279">
                  <c:v>2.5169999999999999</c:v>
                </c:pt>
                <c:pt idx="1280">
                  <c:v>2.5219999999999998</c:v>
                </c:pt>
                <c:pt idx="1281">
                  <c:v>2.5169999999999999</c:v>
                </c:pt>
                <c:pt idx="1282">
                  <c:v>2.4569999999999999</c:v>
                </c:pt>
                <c:pt idx="1283">
                  <c:v>2.4409999999999998</c:v>
                </c:pt>
                <c:pt idx="1284">
                  <c:v>2.4470000000000001</c:v>
                </c:pt>
                <c:pt idx="1285">
                  <c:v>2.4369999999999998</c:v>
                </c:pt>
                <c:pt idx="1286">
                  <c:v>2.3660000000000001</c:v>
                </c:pt>
                <c:pt idx="1287">
                  <c:v>2.3610000000000002</c:v>
                </c:pt>
                <c:pt idx="1288">
                  <c:v>2.3610000000000002</c:v>
                </c:pt>
                <c:pt idx="1289">
                  <c:v>2.3559999999999999</c:v>
                </c:pt>
                <c:pt idx="1290">
                  <c:v>2.2799999999999998</c:v>
                </c:pt>
                <c:pt idx="1291">
                  <c:v>2.27</c:v>
                </c:pt>
                <c:pt idx="1292">
                  <c:v>2.27</c:v>
                </c:pt>
                <c:pt idx="1293">
                  <c:v>2.2650000000000001</c:v>
                </c:pt>
                <c:pt idx="1294">
                  <c:v>2.1850000000000001</c:v>
                </c:pt>
                <c:pt idx="1295">
                  <c:v>2.1800000000000002</c:v>
                </c:pt>
                <c:pt idx="1296">
                  <c:v>2.1800000000000002</c:v>
                </c:pt>
                <c:pt idx="1297">
                  <c:v>2.1749999999999998</c:v>
                </c:pt>
                <c:pt idx="1298">
                  <c:v>2.089</c:v>
                </c:pt>
                <c:pt idx="1299">
                  <c:v>2.0790000000000002</c:v>
                </c:pt>
                <c:pt idx="1300">
                  <c:v>2.0840000000000001</c:v>
                </c:pt>
                <c:pt idx="1301">
                  <c:v>2.0790000000000002</c:v>
                </c:pt>
                <c:pt idx="1302">
                  <c:v>1.998</c:v>
                </c:pt>
                <c:pt idx="1303">
                  <c:v>1.988</c:v>
                </c:pt>
                <c:pt idx="1304">
                  <c:v>1.988</c:v>
                </c:pt>
                <c:pt idx="1305">
                  <c:v>1.9830000000000001</c:v>
                </c:pt>
                <c:pt idx="1306">
                  <c:v>1.9019999999999999</c:v>
                </c:pt>
                <c:pt idx="1307">
                  <c:v>1.8979999999999999</c:v>
                </c:pt>
                <c:pt idx="1308">
                  <c:v>1.8919999999999999</c:v>
                </c:pt>
                <c:pt idx="1309">
                  <c:v>1.8879999999999999</c:v>
                </c:pt>
                <c:pt idx="1310">
                  <c:v>1.8169999999999999</c:v>
                </c:pt>
                <c:pt idx="1311">
                  <c:v>1.802</c:v>
                </c:pt>
                <c:pt idx="1312">
                  <c:v>1.8069999999999999</c:v>
                </c:pt>
                <c:pt idx="1313">
                  <c:v>1.802</c:v>
                </c:pt>
                <c:pt idx="1314">
                  <c:v>1.7310000000000001</c:v>
                </c:pt>
                <c:pt idx="1315">
                  <c:v>1.7210000000000001</c:v>
                </c:pt>
                <c:pt idx="1316">
                  <c:v>1.7210000000000001</c:v>
                </c:pt>
                <c:pt idx="1317">
                  <c:v>1.7210000000000001</c:v>
                </c:pt>
                <c:pt idx="1318">
                  <c:v>1.6559999999999999</c:v>
                </c:pt>
                <c:pt idx="1319">
                  <c:v>1.6459999999999999</c:v>
                </c:pt>
                <c:pt idx="1320">
                  <c:v>1.651</c:v>
                </c:pt>
                <c:pt idx="1321">
                  <c:v>1.6459999999999999</c:v>
                </c:pt>
                <c:pt idx="1322">
                  <c:v>1.585</c:v>
                </c:pt>
                <c:pt idx="1323">
                  <c:v>1.58</c:v>
                </c:pt>
                <c:pt idx="1324">
                  <c:v>1.58</c:v>
                </c:pt>
                <c:pt idx="1325">
                  <c:v>1.58</c:v>
                </c:pt>
                <c:pt idx="1326">
                  <c:v>1.53</c:v>
                </c:pt>
                <c:pt idx="1327">
                  <c:v>1.52</c:v>
                </c:pt>
                <c:pt idx="1328">
                  <c:v>1.5249999999999999</c:v>
                </c:pt>
                <c:pt idx="1329">
                  <c:v>1.52</c:v>
                </c:pt>
                <c:pt idx="1330">
                  <c:v>1.4790000000000001</c:v>
                </c:pt>
                <c:pt idx="1331">
                  <c:v>1.4750000000000001</c:v>
                </c:pt>
                <c:pt idx="1332">
                  <c:v>1.4750000000000001</c:v>
                </c:pt>
                <c:pt idx="1333">
                  <c:v>1.4690000000000001</c:v>
                </c:pt>
                <c:pt idx="1334">
                  <c:v>1.4390000000000001</c:v>
                </c:pt>
                <c:pt idx="1335">
                  <c:v>1.4339999999999999</c:v>
                </c:pt>
                <c:pt idx="1336">
                  <c:v>1.4339999999999999</c:v>
                </c:pt>
                <c:pt idx="1337">
                  <c:v>1.4339999999999999</c:v>
                </c:pt>
                <c:pt idx="1338">
                  <c:v>1.409</c:v>
                </c:pt>
                <c:pt idx="1339">
                  <c:v>1.4039999999999999</c:v>
                </c:pt>
                <c:pt idx="1340">
                  <c:v>1.4039999999999999</c:v>
                </c:pt>
                <c:pt idx="1341">
                  <c:v>1.4039999999999999</c:v>
                </c:pt>
                <c:pt idx="1342">
                  <c:v>1.3939999999999999</c:v>
                </c:pt>
                <c:pt idx="1343">
                  <c:v>1.389</c:v>
                </c:pt>
                <c:pt idx="1344">
                  <c:v>1.389</c:v>
                </c:pt>
                <c:pt idx="1345">
                  <c:v>1.3839999999999999</c:v>
                </c:pt>
                <c:pt idx="1346">
                  <c:v>1.389</c:v>
                </c:pt>
                <c:pt idx="1347">
                  <c:v>1.3839999999999999</c:v>
                </c:pt>
                <c:pt idx="1348">
                  <c:v>1.3839999999999999</c:v>
                </c:pt>
                <c:pt idx="1349">
                  <c:v>1.379</c:v>
                </c:pt>
                <c:pt idx="1350">
                  <c:v>1.389</c:v>
                </c:pt>
                <c:pt idx="1351">
                  <c:v>1.3839999999999999</c:v>
                </c:pt>
                <c:pt idx="1352">
                  <c:v>1.3839999999999999</c:v>
                </c:pt>
                <c:pt idx="1353">
                  <c:v>1.3839999999999999</c:v>
                </c:pt>
                <c:pt idx="1354">
                  <c:v>1.4039999999999999</c:v>
                </c:pt>
                <c:pt idx="1355">
                  <c:v>1.399</c:v>
                </c:pt>
                <c:pt idx="1356">
                  <c:v>1.399</c:v>
                </c:pt>
                <c:pt idx="1357">
                  <c:v>1.3939999999999999</c:v>
                </c:pt>
                <c:pt idx="1358">
                  <c:v>1.429</c:v>
                </c:pt>
                <c:pt idx="1359">
                  <c:v>1.419</c:v>
                </c:pt>
                <c:pt idx="1360">
                  <c:v>1.4239999999999999</c:v>
                </c:pt>
                <c:pt idx="1361">
                  <c:v>1.419</c:v>
                </c:pt>
                <c:pt idx="1362">
                  <c:v>1.4650000000000001</c:v>
                </c:pt>
                <c:pt idx="1363">
                  <c:v>1.4590000000000001</c:v>
                </c:pt>
                <c:pt idx="1364">
                  <c:v>1.4590000000000001</c:v>
                </c:pt>
                <c:pt idx="1365">
                  <c:v>1.454</c:v>
                </c:pt>
                <c:pt idx="1366">
                  <c:v>1.5049999999999999</c:v>
                </c:pt>
                <c:pt idx="1367">
                  <c:v>1.5</c:v>
                </c:pt>
                <c:pt idx="1368">
                  <c:v>1.5</c:v>
                </c:pt>
                <c:pt idx="1369">
                  <c:v>1.5</c:v>
                </c:pt>
                <c:pt idx="1370">
                  <c:v>1.5649999999999999</c:v>
                </c:pt>
                <c:pt idx="1371">
                  <c:v>1.5549999999999999</c:v>
                </c:pt>
                <c:pt idx="1372">
                  <c:v>1.5549999999999999</c:v>
                </c:pt>
                <c:pt idx="1373">
                  <c:v>1.5549999999999999</c:v>
                </c:pt>
                <c:pt idx="1374">
                  <c:v>1.6259999999999999</c:v>
                </c:pt>
                <c:pt idx="1375">
                  <c:v>1.62</c:v>
                </c:pt>
                <c:pt idx="1376">
                  <c:v>1.6259999999999999</c:v>
                </c:pt>
                <c:pt idx="1377">
                  <c:v>1.62</c:v>
                </c:pt>
                <c:pt idx="1378">
                  <c:v>1.7010000000000001</c:v>
                </c:pt>
                <c:pt idx="1379">
                  <c:v>1.7010000000000001</c:v>
                </c:pt>
                <c:pt idx="1380">
                  <c:v>1.696</c:v>
                </c:pt>
                <c:pt idx="1381">
                  <c:v>1.6910000000000001</c:v>
                </c:pt>
                <c:pt idx="1382">
                  <c:v>1.7869999999999999</c:v>
                </c:pt>
                <c:pt idx="1383">
                  <c:v>1.782</c:v>
                </c:pt>
                <c:pt idx="1384">
                  <c:v>1.782</c:v>
                </c:pt>
                <c:pt idx="1385">
                  <c:v>1.7769999999999999</c:v>
                </c:pt>
                <c:pt idx="1386">
                  <c:v>1.8819999999999999</c:v>
                </c:pt>
                <c:pt idx="1387">
                  <c:v>1.877</c:v>
                </c:pt>
                <c:pt idx="1388">
                  <c:v>1.8720000000000001</c:v>
                </c:pt>
                <c:pt idx="1389">
                  <c:v>1.877</c:v>
                </c:pt>
                <c:pt idx="1390">
                  <c:v>1.988</c:v>
                </c:pt>
                <c:pt idx="1391">
                  <c:v>1.9830000000000001</c:v>
                </c:pt>
                <c:pt idx="1392">
                  <c:v>1.9830000000000001</c:v>
                </c:pt>
                <c:pt idx="1393">
                  <c:v>1.9830000000000001</c:v>
                </c:pt>
                <c:pt idx="1394">
                  <c:v>2.1040000000000001</c:v>
                </c:pt>
                <c:pt idx="1395">
                  <c:v>2.0990000000000002</c:v>
                </c:pt>
                <c:pt idx="1396">
                  <c:v>2.0990000000000002</c:v>
                </c:pt>
                <c:pt idx="1397">
                  <c:v>2.0990000000000002</c:v>
                </c:pt>
                <c:pt idx="1398">
                  <c:v>2.23</c:v>
                </c:pt>
                <c:pt idx="1399">
                  <c:v>2.2250000000000001</c:v>
                </c:pt>
                <c:pt idx="1400">
                  <c:v>2.2250000000000001</c:v>
                </c:pt>
                <c:pt idx="1401">
                  <c:v>2.2250000000000001</c:v>
                </c:pt>
                <c:pt idx="1402">
                  <c:v>2.3660000000000001</c:v>
                </c:pt>
                <c:pt idx="1403">
                  <c:v>2.3610000000000002</c:v>
                </c:pt>
                <c:pt idx="1404">
                  <c:v>2.3610000000000002</c:v>
                </c:pt>
                <c:pt idx="1405">
                  <c:v>2.3559999999999999</c:v>
                </c:pt>
                <c:pt idx="1406">
                  <c:v>2.5019999999999998</c:v>
                </c:pt>
                <c:pt idx="1407">
                  <c:v>2.5019999999999998</c:v>
                </c:pt>
                <c:pt idx="1408">
                  <c:v>2.4969999999999999</c:v>
                </c:pt>
                <c:pt idx="1409">
                  <c:v>2.4969999999999999</c:v>
                </c:pt>
                <c:pt idx="1410">
                  <c:v>2.6579999999999999</c:v>
                </c:pt>
                <c:pt idx="1411">
                  <c:v>2.653</c:v>
                </c:pt>
                <c:pt idx="1412">
                  <c:v>2.6480000000000001</c:v>
                </c:pt>
                <c:pt idx="1413">
                  <c:v>2.6480000000000001</c:v>
                </c:pt>
                <c:pt idx="1414">
                  <c:v>2.819</c:v>
                </c:pt>
                <c:pt idx="1415">
                  <c:v>2.8090000000000002</c:v>
                </c:pt>
                <c:pt idx="1416">
                  <c:v>2.8039999999999998</c:v>
                </c:pt>
                <c:pt idx="1417">
                  <c:v>2.8039999999999998</c:v>
                </c:pt>
                <c:pt idx="1418">
                  <c:v>2.9750000000000001</c:v>
                </c:pt>
                <c:pt idx="1419">
                  <c:v>2.9750000000000001</c:v>
                </c:pt>
                <c:pt idx="1420">
                  <c:v>2.9649999999999999</c:v>
                </c:pt>
                <c:pt idx="1421">
                  <c:v>2.97</c:v>
                </c:pt>
                <c:pt idx="1422">
                  <c:v>3.1469999999999998</c:v>
                </c:pt>
                <c:pt idx="1423">
                  <c:v>3.1360000000000001</c:v>
                </c:pt>
                <c:pt idx="1424">
                  <c:v>3.1360000000000001</c:v>
                </c:pt>
                <c:pt idx="1425">
                  <c:v>3.1360000000000001</c:v>
                </c:pt>
                <c:pt idx="1426">
                  <c:v>3.3130000000000002</c:v>
                </c:pt>
                <c:pt idx="1427">
                  <c:v>3.3029999999999999</c:v>
                </c:pt>
                <c:pt idx="1428">
                  <c:v>3.298</c:v>
                </c:pt>
                <c:pt idx="1429">
                  <c:v>3.3029999999999999</c:v>
                </c:pt>
                <c:pt idx="1430">
                  <c:v>3.4689999999999999</c:v>
                </c:pt>
                <c:pt idx="1431">
                  <c:v>3.464</c:v>
                </c:pt>
                <c:pt idx="1432">
                  <c:v>3.464</c:v>
                </c:pt>
                <c:pt idx="1433">
                  <c:v>3.4590000000000001</c:v>
                </c:pt>
                <c:pt idx="1434">
                  <c:v>3.625</c:v>
                </c:pt>
                <c:pt idx="1435">
                  <c:v>3.6150000000000002</c:v>
                </c:pt>
                <c:pt idx="1436">
                  <c:v>3.61</c:v>
                </c:pt>
                <c:pt idx="1437">
                  <c:v>3.61</c:v>
                </c:pt>
                <c:pt idx="1438">
                  <c:v>3.7559999999999998</c:v>
                </c:pt>
                <c:pt idx="1439">
                  <c:v>3.7509999999999999</c:v>
                </c:pt>
                <c:pt idx="1440">
                  <c:v>3.746</c:v>
                </c:pt>
                <c:pt idx="1441">
                  <c:v>3.746</c:v>
                </c:pt>
                <c:pt idx="1442">
                  <c:v>3.8769999999999998</c:v>
                </c:pt>
                <c:pt idx="1443">
                  <c:v>3.8719999999999999</c:v>
                </c:pt>
                <c:pt idx="1444">
                  <c:v>3.8719999999999999</c:v>
                </c:pt>
                <c:pt idx="1445">
                  <c:v>3.8620000000000001</c:v>
                </c:pt>
                <c:pt idx="1446">
                  <c:v>3.9769999999999999</c:v>
                </c:pt>
                <c:pt idx="1447">
                  <c:v>3.9620000000000002</c:v>
                </c:pt>
                <c:pt idx="1448">
                  <c:v>3.9670000000000001</c:v>
                </c:pt>
                <c:pt idx="1449">
                  <c:v>3.9569999999999999</c:v>
                </c:pt>
                <c:pt idx="1450">
                  <c:v>4.048</c:v>
                </c:pt>
                <c:pt idx="1451">
                  <c:v>4.0380000000000003</c:v>
                </c:pt>
                <c:pt idx="1452">
                  <c:v>4.0330000000000004</c:v>
                </c:pt>
                <c:pt idx="1453">
                  <c:v>4.0330000000000004</c:v>
                </c:pt>
                <c:pt idx="1454">
                  <c:v>4.093</c:v>
                </c:pt>
                <c:pt idx="1455">
                  <c:v>4.0880000000000001</c:v>
                </c:pt>
                <c:pt idx="1456">
                  <c:v>4.0880000000000001</c:v>
                </c:pt>
                <c:pt idx="1457">
                  <c:v>4.0830000000000002</c:v>
                </c:pt>
                <c:pt idx="1458">
                  <c:v>4.1280000000000001</c:v>
                </c:pt>
                <c:pt idx="1459">
                  <c:v>4.1180000000000003</c:v>
                </c:pt>
                <c:pt idx="1460">
                  <c:v>4.1130000000000004</c:v>
                </c:pt>
                <c:pt idx="1461">
                  <c:v>4.1130000000000004</c:v>
                </c:pt>
                <c:pt idx="1462">
                  <c:v>4.1280000000000001</c:v>
                </c:pt>
                <c:pt idx="1463">
                  <c:v>4.1180000000000003</c:v>
                </c:pt>
                <c:pt idx="1464">
                  <c:v>4.1180000000000003</c:v>
                </c:pt>
                <c:pt idx="1465">
                  <c:v>4.1079999999999997</c:v>
                </c:pt>
                <c:pt idx="1466">
                  <c:v>4.1029999999999998</c:v>
                </c:pt>
                <c:pt idx="1467">
                  <c:v>4.093</c:v>
                </c:pt>
                <c:pt idx="1468">
                  <c:v>4.0880000000000001</c:v>
                </c:pt>
                <c:pt idx="1469">
                  <c:v>4.0880000000000001</c:v>
                </c:pt>
                <c:pt idx="1470">
                  <c:v>4.0529999999999999</c:v>
                </c:pt>
                <c:pt idx="1471">
                  <c:v>4.048</c:v>
                </c:pt>
                <c:pt idx="1472">
                  <c:v>4.0430000000000001</c:v>
                </c:pt>
                <c:pt idx="1473">
                  <c:v>4.0430000000000001</c:v>
                </c:pt>
                <c:pt idx="1474">
                  <c:v>3.9830000000000001</c:v>
                </c:pt>
                <c:pt idx="1475">
                  <c:v>3.972</c:v>
                </c:pt>
                <c:pt idx="1476">
                  <c:v>3.9769999999999999</c:v>
                </c:pt>
                <c:pt idx="1477">
                  <c:v>3.9670000000000001</c:v>
                </c:pt>
                <c:pt idx="1478">
                  <c:v>3.8969999999999998</c:v>
                </c:pt>
                <c:pt idx="1479">
                  <c:v>3.887</c:v>
                </c:pt>
                <c:pt idx="1480">
                  <c:v>3.8820000000000001</c:v>
                </c:pt>
                <c:pt idx="1481">
                  <c:v>3.887</c:v>
                </c:pt>
                <c:pt idx="1482">
                  <c:v>3.7909999999999999</c:v>
                </c:pt>
                <c:pt idx="1483">
                  <c:v>3.7810000000000001</c:v>
                </c:pt>
                <c:pt idx="1484">
                  <c:v>3.7810000000000001</c:v>
                </c:pt>
                <c:pt idx="1485">
                  <c:v>3.7759999999999998</c:v>
                </c:pt>
                <c:pt idx="1486">
                  <c:v>3.6749999999999998</c:v>
                </c:pt>
                <c:pt idx="1487">
                  <c:v>3.67</c:v>
                </c:pt>
                <c:pt idx="1488">
                  <c:v>3.67</c:v>
                </c:pt>
                <c:pt idx="1489">
                  <c:v>3.665</c:v>
                </c:pt>
                <c:pt idx="1490">
                  <c:v>3.5539999999999998</c:v>
                </c:pt>
                <c:pt idx="1491">
                  <c:v>3.5489999999999999</c:v>
                </c:pt>
                <c:pt idx="1492">
                  <c:v>3.544</c:v>
                </c:pt>
                <c:pt idx="1493">
                  <c:v>3.544</c:v>
                </c:pt>
                <c:pt idx="1494">
                  <c:v>3.423</c:v>
                </c:pt>
                <c:pt idx="1495">
                  <c:v>3.419</c:v>
                </c:pt>
                <c:pt idx="1496">
                  <c:v>3.419</c:v>
                </c:pt>
                <c:pt idx="1497">
                  <c:v>3.419</c:v>
                </c:pt>
                <c:pt idx="1498">
                  <c:v>3.2930000000000001</c:v>
                </c:pt>
                <c:pt idx="1499">
                  <c:v>3.2879999999999998</c:v>
                </c:pt>
                <c:pt idx="1500">
                  <c:v>3.282</c:v>
                </c:pt>
                <c:pt idx="1501">
                  <c:v>3.2879999999999998</c:v>
                </c:pt>
                <c:pt idx="1502">
                  <c:v>3.1669999999999998</c:v>
                </c:pt>
                <c:pt idx="1503">
                  <c:v>3.157</c:v>
                </c:pt>
                <c:pt idx="1504">
                  <c:v>3.157</c:v>
                </c:pt>
                <c:pt idx="1505">
                  <c:v>3.157</c:v>
                </c:pt>
                <c:pt idx="1506">
                  <c:v>3.0409999999999999</c:v>
                </c:pt>
                <c:pt idx="1507">
                  <c:v>3.0310000000000001</c:v>
                </c:pt>
                <c:pt idx="1508">
                  <c:v>3.0310000000000001</c:v>
                </c:pt>
                <c:pt idx="1509">
                  <c:v>3.0259999999999998</c:v>
                </c:pt>
                <c:pt idx="1510">
                  <c:v>2.915</c:v>
                </c:pt>
                <c:pt idx="1511">
                  <c:v>2.91</c:v>
                </c:pt>
                <c:pt idx="1512">
                  <c:v>2.9049999999999998</c:v>
                </c:pt>
                <c:pt idx="1513">
                  <c:v>2.91</c:v>
                </c:pt>
                <c:pt idx="1514">
                  <c:v>2.7989999999999999</c:v>
                </c:pt>
                <c:pt idx="1515">
                  <c:v>2.7989999999999999</c:v>
                </c:pt>
                <c:pt idx="1516">
                  <c:v>2.794</c:v>
                </c:pt>
                <c:pt idx="1517">
                  <c:v>2.794</c:v>
                </c:pt>
                <c:pt idx="1518">
                  <c:v>2.7029999999999998</c:v>
                </c:pt>
                <c:pt idx="1519">
                  <c:v>2.6930000000000001</c:v>
                </c:pt>
                <c:pt idx="1520">
                  <c:v>2.6930000000000001</c:v>
                </c:pt>
                <c:pt idx="1521">
                  <c:v>2.6880000000000002</c:v>
                </c:pt>
                <c:pt idx="1522">
                  <c:v>2.6080000000000001</c:v>
                </c:pt>
                <c:pt idx="1523">
                  <c:v>2.6030000000000002</c:v>
                </c:pt>
                <c:pt idx="1524">
                  <c:v>2.6080000000000001</c:v>
                </c:pt>
                <c:pt idx="1525">
                  <c:v>2.5979999999999999</c:v>
                </c:pt>
                <c:pt idx="1526">
                  <c:v>2.532</c:v>
                </c:pt>
                <c:pt idx="1527">
                  <c:v>2.5270000000000001</c:v>
                </c:pt>
                <c:pt idx="1528">
                  <c:v>2.5270000000000001</c:v>
                </c:pt>
                <c:pt idx="1529">
                  <c:v>2.5219999999999998</c:v>
                </c:pt>
                <c:pt idx="1530">
                  <c:v>2.4620000000000002</c:v>
                </c:pt>
                <c:pt idx="1531">
                  <c:v>2.4620000000000002</c:v>
                </c:pt>
                <c:pt idx="1532">
                  <c:v>2.4569999999999999</c:v>
                </c:pt>
                <c:pt idx="1533">
                  <c:v>2.4569999999999999</c:v>
                </c:pt>
                <c:pt idx="1534">
                  <c:v>2.411</c:v>
                </c:pt>
                <c:pt idx="1535">
                  <c:v>2.4060000000000001</c:v>
                </c:pt>
                <c:pt idx="1536">
                  <c:v>2.4060000000000001</c:v>
                </c:pt>
                <c:pt idx="1537">
                  <c:v>2.4060000000000001</c:v>
                </c:pt>
                <c:pt idx="1538">
                  <c:v>2.3759999999999999</c:v>
                </c:pt>
                <c:pt idx="1539">
                  <c:v>2.371</c:v>
                </c:pt>
                <c:pt idx="1540">
                  <c:v>2.371</c:v>
                </c:pt>
                <c:pt idx="1541">
                  <c:v>2.371</c:v>
                </c:pt>
                <c:pt idx="1542">
                  <c:v>2.3559999999999999</c:v>
                </c:pt>
                <c:pt idx="1543">
                  <c:v>2.351</c:v>
                </c:pt>
                <c:pt idx="1544">
                  <c:v>2.351</c:v>
                </c:pt>
                <c:pt idx="1545">
                  <c:v>2.351</c:v>
                </c:pt>
                <c:pt idx="1546">
                  <c:v>2.351</c:v>
                </c:pt>
                <c:pt idx="1547">
                  <c:v>2.3460000000000001</c:v>
                </c:pt>
                <c:pt idx="1548">
                  <c:v>2.3460000000000001</c:v>
                </c:pt>
                <c:pt idx="1549">
                  <c:v>2.3460000000000001</c:v>
                </c:pt>
                <c:pt idx="1550">
                  <c:v>2.3610000000000002</c:v>
                </c:pt>
                <c:pt idx="1551">
                  <c:v>2.3559999999999999</c:v>
                </c:pt>
                <c:pt idx="1552">
                  <c:v>2.351</c:v>
                </c:pt>
                <c:pt idx="1553">
                  <c:v>2.3559999999999999</c:v>
                </c:pt>
                <c:pt idx="1554">
                  <c:v>2.3809999999999998</c:v>
                </c:pt>
                <c:pt idx="1555">
                  <c:v>2.3759999999999999</c:v>
                </c:pt>
                <c:pt idx="1556">
                  <c:v>2.3809999999999998</c:v>
                </c:pt>
                <c:pt idx="1557">
                  <c:v>2.3759999999999999</c:v>
                </c:pt>
                <c:pt idx="1558">
                  <c:v>2.4209999999999998</c:v>
                </c:pt>
                <c:pt idx="1559">
                  <c:v>2.4159999999999999</c:v>
                </c:pt>
                <c:pt idx="1560">
                  <c:v>2.4209999999999998</c:v>
                </c:pt>
                <c:pt idx="1561">
                  <c:v>2.4159999999999999</c:v>
                </c:pt>
                <c:pt idx="1562">
                  <c:v>2.4769999999999999</c:v>
                </c:pt>
                <c:pt idx="1563">
                  <c:v>2.4769999999999999</c:v>
                </c:pt>
                <c:pt idx="1564">
                  <c:v>2.472</c:v>
                </c:pt>
                <c:pt idx="1565">
                  <c:v>2.472</c:v>
                </c:pt>
                <c:pt idx="1566">
                  <c:v>2.5470000000000002</c:v>
                </c:pt>
                <c:pt idx="1567">
                  <c:v>2.5419999999999998</c:v>
                </c:pt>
                <c:pt idx="1568">
                  <c:v>2.5419999999999998</c:v>
                </c:pt>
                <c:pt idx="1569">
                  <c:v>2.5419999999999998</c:v>
                </c:pt>
                <c:pt idx="1570">
                  <c:v>2.6280000000000001</c:v>
                </c:pt>
                <c:pt idx="1571">
                  <c:v>2.6280000000000001</c:v>
                </c:pt>
                <c:pt idx="1572">
                  <c:v>2.6230000000000002</c:v>
                </c:pt>
                <c:pt idx="1573">
                  <c:v>2.6280000000000001</c:v>
                </c:pt>
                <c:pt idx="1574">
                  <c:v>2.7290000000000001</c:v>
                </c:pt>
                <c:pt idx="1575">
                  <c:v>2.7229999999999999</c:v>
                </c:pt>
                <c:pt idx="1576">
                  <c:v>2.7229999999999999</c:v>
                </c:pt>
                <c:pt idx="1577">
                  <c:v>2.7229999999999999</c:v>
                </c:pt>
                <c:pt idx="1578">
                  <c:v>2.839</c:v>
                </c:pt>
                <c:pt idx="1579">
                  <c:v>2.8340000000000001</c:v>
                </c:pt>
                <c:pt idx="1580">
                  <c:v>2.8290000000000002</c:v>
                </c:pt>
                <c:pt idx="1581">
                  <c:v>2.8290000000000002</c:v>
                </c:pt>
                <c:pt idx="1582">
                  <c:v>2.96</c:v>
                </c:pt>
                <c:pt idx="1583">
                  <c:v>2.9550000000000001</c:v>
                </c:pt>
                <c:pt idx="1584">
                  <c:v>2.9550000000000001</c:v>
                </c:pt>
                <c:pt idx="1585">
                  <c:v>2.96</c:v>
                </c:pt>
                <c:pt idx="1586">
                  <c:v>3.0960000000000001</c:v>
                </c:pt>
                <c:pt idx="1587">
                  <c:v>3.0960000000000001</c:v>
                </c:pt>
                <c:pt idx="1588">
                  <c:v>3.0910000000000002</c:v>
                </c:pt>
                <c:pt idx="1589">
                  <c:v>3.0910000000000002</c:v>
                </c:pt>
                <c:pt idx="1590">
                  <c:v>3.2519999999999998</c:v>
                </c:pt>
                <c:pt idx="1591">
                  <c:v>3.2469999999999999</c:v>
                </c:pt>
                <c:pt idx="1592">
                  <c:v>3.2469999999999999</c:v>
                </c:pt>
                <c:pt idx="1593">
                  <c:v>3.2469999999999999</c:v>
                </c:pt>
                <c:pt idx="1594">
                  <c:v>3.419</c:v>
                </c:pt>
                <c:pt idx="1595">
                  <c:v>3.423</c:v>
                </c:pt>
                <c:pt idx="1596">
                  <c:v>3.4129999999999998</c:v>
                </c:pt>
                <c:pt idx="1597">
                  <c:v>3.4129999999999998</c:v>
                </c:pt>
                <c:pt idx="1598">
                  <c:v>3.6</c:v>
                </c:pt>
                <c:pt idx="1599">
                  <c:v>3.6</c:v>
                </c:pt>
                <c:pt idx="1600">
                  <c:v>3.59</c:v>
                </c:pt>
                <c:pt idx="1601">
                  <c:v>3.5950000000000002</c:v>
                </c:pt>
                <c:pt idx="1602">
                  <c:v>3.5950000000000002</c:v>
                </c:pt>
                <c:pt idx="1603">
                  <c:v>3.59</c:v>
                </c:pt>
                <c:pt idx="1604">
                  <c:v>3.585</c:v>
                </c:pt>
                <c:pt idx="1605">
                  <c:v>3.59</c:v>
                </c:pt>
                <c:pt idx="1606">
                  <c:v>3.585</c:v>
                </c:pt>
                <c:pt idx="1607">
                  <c:v>3.59</c:v>
                </c:pt>
                <c:pt idx="1608">
                  <c:v>3.59</c:v>
                </c:pt>
                <c:pt idx="1609">
                  <c:v>3.585</c:v>
                </c:pt>
                <c:pt idx="1610">
                  <c:v>3.59</c:v>
                </c:pt>
              </c:numCache>
            </c:numRef>
          </c:yVal>
        </c:ser>
        <c:axId val="131098112"/>
        <c:axId val="131100032"/>
      </c:scatterChart>
      <c:valAx>
        <c:axId val="131098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baseline="0"/>
                  <a:t>Beschleunigungsspannung U [V]</a:t>
                </a:r>
                <a:endParaRPr lang="de-DE"/>
              </a:p>
            </c:rich>
          </c:tx>
          <c:layout/>
        </c:title>
        <c:numFmt formatCode="General" sourceLinked="1"/>
        <c:tickLblPos val="nextTo"/>
        <c:crossAx val="131100032"/>
        <c:crosses val="autoZero"/>
        <c:crossBetween val="midCat"/>
      </c:valAx>
      <c:valAx>
        <c:axId val="1311000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Stromstärke</a:t>
                </a:r>
                <a:r>
                  <a:rPr lang="en-US" baseline="0"/>
                  <a:t> in beliebigen Einheiten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8.3333333333333367E-3"/>
              <c:y val="0.13550342665500145"/>
            </c:manualLayout>
          </c:layout>
        </c:title>
        <c:numFmt formatCode="General" sourceLinked="1"/>
        <c:tickLblPos val="nextTo"/>
        <c:crossAx val="131098112"/>
        <c:crosses val="autoZero"/>
        <c:crossBetween val="midCat"/>
      </c:valAx>
    </c:plotArea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6.png"/><Relationship Id="rId4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4.xml"/><Relationship Id="rId7" Type="http://schemas.openxmlformats.org/officeDocument/2006/relationships/chart" Target="../charts/chart7.xml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chart" Target="../charts/chart6.xml"/><Relationship Id="rId5" Type="http://schemas.openxmlformats.org/officeDocument/2006/relationships/image" Target="../media/image9.png"/><Relationship Id="rId10" Type="http://schemas.openxmlformats.org/officeDocument/2006/relationships/image" Target="../media/image11.png"/><Relationship Id="rId4" Type="http://schemas.openxmlformats.org/officeDocument/2006/relationships/chart" Target="../charts/chart5.xml"/><Relationship Id="rId9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1.png"/><Relationship Id="rId3" Type="http://schemas.openxmlformats.org/officeDocument/2006/relationships/image" Target="../media/image12.png"/><Relationship Id="rId7" Type="http://schemas.openxmlformats.org/officeDocument/2006/relationships/image" Target="../media/image15.png"/><Relationship Id="rId12" Type="http://schemas.openxmlformats.org/officeDocument/2006/relationships/image" Target="../media/image20.png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1.xml"/><Relationship Id="rId11" Type="http://schemas.openxmlformats.org/officeDocument/2006/relationships/image" Target="../media/image19.png"/><Relationship Id="rId5" Type="http://schemas.openxmlformats.org/officeDocument/2006/relationships/image" Target="../media/image14.png"/><Relationship Id="rId10" Type="http://schemas.openxmlformats.org/officeDocument/2006/relationships/image" Target="../media/image18.png"/><Relationship Id="rId4" Type="http://schemas.openxmlformats.org/officeDocument/2006/relationships/image" Target="../media/image13.png"/><Relationship Id="rId9" Type="http://schemas.openxmlformats.org/officeDocument/2006/relationships/image" Target="../media/image17.png"/><Relationship Id="rId1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4.xml"/><Relationship Id="rId7" Type="http://schemas.openxmlformats.org/officeDocument/2006/relationships/chart" Target="../charts/chart16.xml"/><Relationship Id="rId12" Type="http://schemas.openxmlformats.org/officeDocument/2006/relationships/image" Target="../media/image28.png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image" Target="../media/image24.png"/><Relationship Id="rId11" Type="http://schemas.openxmlformats.org/officeDocument/2006/relationships/image" Target="../media/image27.png"/><Relationship Id="rId5" Type="http://schemas.openxmlformats.org/officeDocument/2006/relationships/image" Target="../media/image23.png"/><Relationship Id="rId10" Type="http://schemas.openxmlformats.org/officeDocument/2006/relationships/image" Target="../media/image26.png"/><Relationship Id="rId4" Type="http://schemas.openxmlformats.org/officeDocument/2006/relationships/chart" Target="../charts/chart15.xml"/><Relationship Id="rId9" Type="http://schemas.openxmlformats.org/officeDocument/2006/relationships/image" Target="../media/image2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7" Type="http://schemas.openxmlformats.org/officeDocument/2006/relationships/chart" Target="../charts/chart23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2.png"/><Relationship Id="rId1" Type="http://schemas.openxmlformats.org/officeDocument/2006/relationships/chart" Target="../charts/chart2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image" Target="../media/image34.png"/><Relationship Id="rId1" Type="http://schemas.openxmlformats.org/officeDocument/2006/relationships/image" Target="../media/image33.png"/><Relationship Id="rId4" Type="http://schemas.openxmlformats.org/officeDocument/2006/relationships/chart" Target="../charts/chart26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16</xdr:row>
      <xdr:rowOff>123825</xdr:rowOff>
    </xdr:from>
    <xdr:to>
      <xdr:col>8</xdr:col>
      <xdr:colOff>161925</xdr:colOff>
      <xdr:row>18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191250" y="3209925"/>
          <a:ext cx="1171575" cy="352425"/>
        </a:xfrm>
        <a:prstGeom prst="rect">
          <a:avLst/>
        </a:prstGeom>
        <a:noFill/>
      </xdr:spPr>
    </xdr:pic>
    <xdr:clientData/>
  </xdr:twoCellAnchor>
  <xdr:twoCellAnchor>
    <xdr:from>
      <xdr:col>9</xdr:col>
      <xdr:colOff>809625</xdr:colOff>
      <xdr:row>51</xdr:row>
      <xdr:rowOff>9525</xdr:rowOff>
    </xdr:from>
    <xdr:to>
      <xdr:col>13</xdr:col>
      <xdr:colOff>142875</xdr:colOff>
      <xdr:row>53</xdr:row>
      <xdr:rowOff>104775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039225" y="9877425"/>
          <a:ext cx="2724150" cy="476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3</xdr:row>
      <xdr:rowOff>57150</xdr:rowOff>
    </xdr:from>
    <xdr:to>
      <xdr:col>14</xdr:col>
      <xdr:colOff>333375</xdr:colOff>
      <xdr:row>18</xdr:row>
      <xdr:rowOff>133350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50</xdr:row>
      <xdr:rowOff>171450</xdr:rowOff>
    </xdr:from>
    <xdr:to>
      <xdr:col>13</xdr:col>
      <xdr:colOff>9525</xdr:colOff>
      <xdr:row>67</xdr:row>
      <xdr:rowOff>57150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20</xdr:row>
      <xdr:rowOff>66675</xdr:rowOff>
    </xdr:from>
    <xdr:to>
      <xdr:col>1</xdr:col>
      <xdr:colOff>657225</xdr:colOff>
      <xdr:row>21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71525" y="2562225"/>
          <a:ext cx="647700" cy="2857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23</xdr:row>
      <xdr:rowOff>66675</xdr:rowOff>
    </xdr:from>
    <xdr:to>
      <xdr:col>1</xdr:col>
      <xdr:colOff>1362075</xdr:colOff>
      <xdr:row>24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71525" y="3133725"/>
          <a:ext cx="1352550" cy="2952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25</xdr:row>
      <xdr:rowOff>9526</xdr:rowOff>
    </xdr:from>
    <xdr:to>
      <xdr:col>1</xdr:col>
      <xdr:colOff>2276475</xdr:colOff>
      <xdr:row>26</xdr:row>
      <xdr:rowOff>21184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62000" y="3457576"/>
          <a:ext cx="2276475" cy="202158"/>
        </a:xfrm>
        <a:prstGeom prst="rect">
          <a:avLst/>
        </a:prstGeom>
        <a:noFill/>
      </xdr:spPr>
    </xdr:pic>
    <xdr:clientData/>
  </xdr:twoCellAnchor>
  <xdr:twoCellAnchor>
    <xdr:from>
      <xdr:col>10</xdr:col>
      <xdr:colOff>561975</xdr:colOff>
      <xdr:row>23</xdr:row>
      <xdr:rowOff>28574</xdr:rowOff>
    </xdr:from>
    <xdr:to>
      <xdr:col>16</xdr:col>
      <xdr:colOff>190500</xdr:colOff>
      <xdr:row>39</xdr:row>
      <xdr:rowOff>19049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1123950</xdr:colOff>
      <xdr:row>20</xdr:row>
      <xdr:rowOff>19050</xdr:rowOff>
    </xdr:from>
    <xdr:to>
      <xdr:col>1</xdr:col>
      <xdr:colOff>1809750</xdr:colOff>
      <xdr:row>21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885950" y="2514600"/>
          <a:ext cx="685800" cy="3429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11</xdr:row>
      <xdr:rowOff>85725</xdr:rowOff>
    </xdr:from>
    <xdr:to>
      <xdr:col>7</xdr:col>
      <xdr:colOff>219075</xdr:colOff>
      <xdr:row>13</xdr:row>
      <xdr:rowOff>66675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619625" y="2209800"/>
          <a:ext cx="952500" cy="3619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95250</xdr:colOff>
      <xdr:row>13</xdr:row>
      <xdr:rowOff>171450</xdr:rowOff>
    </xdr:from>
    <xdr:to>
      <xdr:col>6</xdr:col>
      <xdr:colOff>609600</xdr:colOff>
      <xdr:row>15</xdr:row>
      <xdr:rowOff>133350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667250" y="2676525"/>
          <a:ext cx="514350" cy="3429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695324</xdr:colOff>
      <xdr:row>19</xdr:row>
      <xdr:rowOff>0</xdr:rowOff>
    </xdr:from>
    <xdr:to>
      <xdr:col>6</xdr:col>
      <xdr:colOff>781049</xdr:colOff>
      <xdr:row>34</xdr:row>
      <xdr:rowOff>19050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752475</xdr:colOff>
      <xdr:row>36</xdr:row>
      <xdr:rowOff>123825</xdr:rowOff>
    </xdr:from>
    <xdr:to>
      <xdr:col>6</xdr:col>
      <xdr:colOff>752475</xdr:colOff>
      <xdr:row>51</xdr:row>
      <xdr:rowOff>9525</xdr:rowOff>
    </xdr:to>
    <xdr:graphicFrame macro="">
      <xdr:nvGraphicFramePr>
        <xdr:cNvPr id="28" name="Diagramm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590550</xdr:colOff>
      <xdr:row>37</xdr:row>
      <xdr:rowOff>19050</xdr:rowOff>
    </xdr:from>
    <xdr:to>
      <xdr:col>10</xdr:col>
      <xdr:colOff>457200</xdr:colOff>
      <xdr:row>38</xdr:row>
      <xdr:rowOff>28575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467600" y="7096125"/>
          <a:ext cx="1038225" cy="2000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752474</xdr:colOff>
      <xdr:row>52</xdr:row>
      <xdr:rowOff>179295</xdr:rowOff>
    </xdr:from>
    <xdr:to>
      <xdr:col>6</xdr:col>
      <xdr:colOff>761999</xdr:colOff>
      <xdr:row>66</xdr:row>
      <xdr:rowOff>169770</xdr:rowOff>
    </xdr:to>
    <xdr:graphicFrame macro="">
      <xdr:nvGraphicFramePr>
        <xdr:cNvPr id="40" name="Diagramm 3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86</xdr:row>
      <xdr:rowOff>156881</xdr:rowOff>
    </xdr:from>
    <xdr:to>
      <xdr:col>8</xdr:col>
      <xdr:colOff>694764</xdr:colOff>
      <xdr:row>104</xdr:row>
      <xdr:rowOff>168089</xdr:rowOff>
    </xdr:to>
    <xdr:graphicFrame macro="">
      <xdr:nvGraphicFramePr>
        <xdr:cNvPr id="14" name="Diagramm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549088</xdr:colOff>
      <xdr:row>86</xdr:row>
      <xdr:rowOff>168088</xdr:rowOff>
    </xdr:from>
    <xdr:to>
      <xdr:col>15</xdr:col>
      <xdr:colOff>392206</xdr:colOff>
      <xdr:row>101</xdr:row>
      <xdr:rowOff>56029</xdr:rowOff>
    </xdr:to>
    <xdr:graphicFrame macro="">
      <xdr:nvGraphicFramePr>
        <xdr:cNvPr id="15" name="Diagramm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</xdr:col>
      <xdr:colOff>0</xdr:colOff>
      <xdr:row>61</xdr:row>
      <xdr:rowOff>0</xdr:rowOff>
    </xdr:from>
    <xdr:to>
      <xdr:col>10</xdr:col>
      <xdr:colOff>504825</xdr:colOff>
      <xdr:row>62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905750" y="10315575"/>
          <a:ext cx="504825" cy="190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106</xdr:row>
      <xdr:rowOff>0</xdr:rowOff>
    </xdr:from>
    <xdr:to>
      <xdr:col>2</xdr:col>
      <xdr:colOff>266700</xdr:colOff>
      <xdr:row>107</xdr:row>
      <xdr:rowOff>171450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62000" y="20250150"/>
          <a:ext cx="1028700" cy="3619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3</xdr:row>
      <xdr:rowOff>180975</xdr:rowOff>
    </xdr:from>
    <xdr:to>
      <xdr:col>9</xdr:col>
      <xdr:colOff>752475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1EA0B64C-EDC7-4159-8A59-89DF4D50EF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752475</xdr:colOff>
      <xdr:row>30</xdr:row>
      <xdr:rowOff>180975</xdr:rowOff>
    </xdr:from>
    <xdr:to>
      <xdr:col>9</xdr:col>
      <xdr:colOff>752475</xdr:colOff>
      <xdr:row>43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F3E6CBA1-2757-48D4-A4FD-12663508496A}"/>
            </a:ext>
            <a:ext uri="{147F2762-F138-4A5C-976F-8EAC2B608ADB}">
              <a16:predDERef xmlns:a16="http://schemas.microsoft.com/office/drawing/2014/main" xmlns="" pred="{1EA0B64C-EDC7-4159-8A59-89DF4D50EF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2</xdr:col>
      <xdr:colOff>133350</xdr:colOff>
      <xdr:row>21</xdr:row>
      <xdr:rowOff>47625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xmlns="" id="{33A66EA6-209C-4AA8-8FA6-C9B17D987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3619500"/>
          <a:ext cx="8953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47</xdr:row>
      <xdr:rowOff>0</xdr:rowOff>
    </xdr:from>
    <xdr:to>
      <xdr:col>2</xdr:col>
      <xdr:colOff>133350</xdr:colOff>
      <xdr:row>49</xdr:row>
      <xdr:rowOff>47625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xmlns="" id="{97489EE9-4B60-4486-95B4-1E5E10E04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8953500"/>
          <a:ext cx="8953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2</xdr:col>
      <xdr:colOff>0</xdr:colOff>
      <xdr:row>29</xdr:row>
      <xdr:rowOff>38100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xmlns="" id="{2D985A7A-7156-48C8-A27B-2FC2C8E15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4953000"/>
          <a:ext cx="7620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62</xdr:row>
      <xdr:rowOff>0</xdr:rowOff>
    </xdr:from>
    <xdr:to>
      <xdr:col>2</xdr:col>
      <xdr:colOff>295275</xdr:colOff>
      <xdr:row>63</xdr:row>
      <xdr:rowOff>66675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xmlns="" id="{89AE168E-28D1-47E5-8689-3C647C00B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11811000"/>
          <a:ext cx="10572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14287</xdr:colOff>
      <xdr:row>71</xdr:row>
      <xdr:rowOff>14287</xdr:rowOff>
    </xdr:from>
    <xdr:to>
      <xdr:col>10</xdr:col>
      <xdr:colOff>14287</xdr:colOff>
      <xdr:row>85</xdr:row>
      <xdr:rowOff>90487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xmlns="" id="{6DEB14BB-5AAC-440D-8530-BD936FB0E1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95250</xdr:colOff>
      <xdr:row>127</xdr:row>
      <xdr:rowOff>76200</xdr:rowOff>
    </xdr:from>
    <xdr:to>
      <xdr:col>2</xdr:col>
      <xdr:colOff>504825</xdr:colOff>
      <xdr:row>130</xdr:row>
      <xdr:rowOff>28575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xmlns="" id="{5D9D9994-56E1-4F30-BFEC-CA5282103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0" y="24288750"/>
          <a:ext cx="11715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109</xdr:row>
      <xdr:rowOff>0</xdr:rowOff>
    </xdr:from>
    <xdr:to>
      <xdr:col>2</xdr:col>
      <xdr:colOff>266700</xdr:colOff>
      <xdr:row>112</xdr:row>
      <xdr:rowOff>57150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xmlns="" id="{C4BE275E-CCD2-413F-B03A-56CAB264B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20783550"/>
          <a:ext cx="10287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113</xdr:row>
      <xdr:rowOff>0</xdr:rowOff>
    </xdr:from>
    <xdr:to>
      <xdr:col>2</xdr:col>
      <xdr:colOff>180975</xdr:colOff>
      <xdr:row>114</xdr:row>
      <xdr:rowOff>47625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xmlns="" id="{9056ACEF-CC76-4114-9642-7FC154397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21545550"/>
          <a:ext cx="9429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28576</xdr:colOff>
      <xdr:row>115</xdr:row>
      <xdr:rowOff>0</xdr:rowOff>
    </xdr:from>
    <xdr:to>
      <xdr:col>3</xdr:col>
      <xdr:colOff>219076</xdr:colOff>
      <xdr:row>118</xdr:row>
      <xdr:rowOff>85725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xmlns="" id="{34181A6F-7D39-415C-BACE-00F40C707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0576" y="21926550"/>
          <a:ext cx="171450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119</xdr:row>
      <xdr:rowOff>0</xdr:rowOff>
    </xdr:from>
    <xdr:to>
      <xdr:col>2</xdr:col>
      <xdr:colOff>85725</xdr:colOff>
      <xdr:row>121</xdr:row>
      <xdr:rowOff>95250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xmlns="" id="{FFA6454C-087A-488B-A2FE-9DB0A92FD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22688550"/>
          <a:ext cx="8477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28575</xdr:colOff>
      <xdr:row>132</xdr:row>
      <xdr:rowOff>57150</xdr:rowOff>
    </xdr:from>
    <xdr:to>
      <xdr:col>13</xdr:col>
      <xdr:colOff>457200</xdr:colOff>
      <xdr:row>134</xdr:row>
      <xdr:rowOff>133350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xmlns="" id="{A6656B84-4D36-4C5C-8529-387E20107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10575" y="25222200"/>
          <a:ext cx="19526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161925</xdr:colOff>
      <xdr:row>128</xdr:row>
      <xdr:rowOff>95250</xdr:rowOff>
    </xdr:from>
    <xdr:to>
      <xdr:col>12</xdr:col>
      <xdr:colOff>571500</xdr:colOff>
      <xdr:row>129</xdr:row>
      <xdr:rowOff>161925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xmlns="" id="{1BBC7F80-2B74-4848-AC58-E5743C320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43925" y="24498300"/>
          <a:ext cx="11715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742950</xdr:colOff>
      <xdr:row>131</xdr:row>
      <xdr:rowOff>142875</xdr:rowOff>
    </xdr:from>
    <xdr:to>
      <xdr:col>6</xdr:col>
      <xdr:colOff>133350</xdr:colOff>
      <xdr:row>135</xdr:row>
      <xdr:rowOff>38100</xdr:rowOff>
    </xdr:to>
    <xdr:pic>
      <xdr:nvPicPr>
        <xdr:cNvPr id="16" name="Grafik 15">
          <a:extLst>
            <a:ext uri="{FF2B5EF4-FFF2-40B4-BE49-F238E27FC236}">
              <a16:creationId xmlns:a16="http://schemas.microsoft.com/office/drawing/2014/main" xmlns="" id="{CF9615AB-C58B-406D-9EDA-3F79536EC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2950" y="25117425"/>
          <a:ext cx="396240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898072</xdr:colOff>
      <xdr:row>10</xdr:row>
      <xdr:rowOff>122465</xdr:rowOff>
    </xdr:from>
    <xdr:to>
      <xdr:col>15</xdr:col>
      <xdr:colOff>598715</xdr:colOff>
      <xdr:row>27</xdr:row>
      <xdr:rowOff>176894</xdr:rowOff>
    </xdr:to>
    <xdr:graphicFrame macro="">
      <xdr:nvGraphicFramePr>
        <xdr:cNvPr id="14" name="Diagramm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748392</xdr:colOff>
      <xdr:row>10</xdr:row>
      <xdr:rowOff>40821</xdr:rowOff>
    </xdr:from>
    <xdr:to>
      <xdr:col>22</xdr:col>
      <xdr:colOff>748392</xdr:colOff>
      <xdr:row>27</xdr:row>
      <xdr:rowOff>95250</xdr:rowOff>
    </xdr:to>
    <xdr:graphicFrame macro="">
      <xdr:nvGraphicFramePr>
        <xdr:cNvPr id="15" name="Diagramm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775607</xdr:colOff>
      <xdr:row>51</xdr:row>
      <xdr:rowOff>54428</xdr:rowOff>
    </xdr:from>
    <xdr:to>
      <xdr:col>15</xdr:col>
      <xdr:colOff>571500</xdr:colOff>
      <xdr:row>70</xdr:row>
      <xdr:rowOff>108857</xdr:rowOff>
    </xdr:to>
    <xdr:graphicFrame macro="">
      <xdr:nvGraphicFramePr>
        <xdr:cNvPr id="16" name="Diagramm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13606</xdr:colOff>
      <xdr:row>51</xdr:row>
      <xdr:rowOff>13607</xdr:rowOff>
    </xdr:from>
    <xdr:to>
      <xdr:col>22</xdr:col>
      <xdr:colOff>380999</xdr:colOff>
      <xdr:row>70</xdr:row>
      <xdr:rowOff>81643</xdr:rowOff>
    </xdr:to>
    <xdr:graphicFrame macro="">
      <xdr:nvGraphicFramePr>
        <xdr:cNvPr id="17" name="Diagramm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190500</xdr:colOff>
      <xdr:row>80</xdr:row>
      <xdr:rowOff>149676</xdr:rowOff>
    </xdr:from>
    <xdr:to>
      <xdr:col>2</xdr:col>
      <xdr:colOff>0</xdr:colOff>
      <xdr:row>82</xdr:row>
      <xdr:rowOff>130626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52500" y="13511890"/>
          <a:ext cx="571500" cy="3619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27214</xdr:colOff>
      <xdr:row>80</xdr:row>
      <xdr:rowOff>122465</xdr:rowOff>
    </xdr:from>
    <xdr:to>
      <xdr:col>5</xdr:col>
      <xdr:colOff>693964</xdr:colOff>
      <xdr:row>82</xdr:row>
      <xdr:rowOff>103415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837214" y="13511894"/>
          <a:ext cx="666750" cy="3619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27214</xdr:colOff>
      <xdr:row>81</xdr:row>
      <xdr:rowOff>13607</xdr:rowOff>
    </xdr:from>
    <xdr:to>
      <xdr:col>14</xdr:col>
      <xdr:colOff>340179</xdr:colOff>
      <xdr:row>103</xdr:row>
      <xdr:rowOff>149678</xdr:rowOff>
    </xdr:to>
    <xdr:graphicFrame macro="">
      <xdr:nvGraphicFramePr>
        <xdr:cNvPr id="20" name="Diagramm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748392</xdr:colOff>
      <xdr:row>80</xdr:row>
      <xdr:rowOff>176891</xdr:rowOff>
    </xdr:from>
    <xdr:to>
      <xdr:col>24</xdr:col>
      <xdr:colOff>680357</xdr:colOff>
      <xdr:row>105</xdr:row>
      <xdr:rowOff>13607</xdr:rowOff>
    </xdr:to>
    <xdr:graphicFrame macro="">
      <xdr:nvGraphicFramePr>
        <xdr:cNvPr id="21" name="Diagramm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103</xdr:row>
      <xdr:rowOff>0</xdr:rowOff>
    </xdr:from>
    <xdr:to>
      <xdr:col>1</xdr:col>
      <xdr:colOff>495300</xdr:colOff>
      <xdr:row>104</xdr:row>
      <xdr:rowOff>152400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62000" y="17535525"/>
          <a:ext cx="495300" cy="3429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111</xdr:row>
      <xdr:rowOff>163286</xdr:rowOff>
    </xdr:from>
    <xdr:to>
      <xdr:col>1</xdr:col>
      <xdr:colOff>477611</xdr:colOff>
      <xdr:row>113</xdr:row>
      <xdr:rowOff>87086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30036" y="19281322"/>
          <a:ext cx="409575" cy="3048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495300</xdr:colOff>
      <xdr:row>104</xdr:row>
      <xdr:rowOff>152400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810000" y="17535525"/>
          <a:ext cx="495300" cy="3429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13607</xdr:colOff>
      <xdr:row>112</xdr:row>
      <xdr:rowOff>27214</xdr:rowOff>
    </xdr:from>
    <xdr:to>
      <xdr:col>5</xdr:col>
      <xdr:colOff>527957</xdr:colOff>
      <xdr:row>113</xdr:row>
      <xdr:rowOff>27214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823607" y="19335750"/>
          <a:ext cx="514350" cy="1905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13633</xdr:colOff>
      <xdr:row>0</xdr:row>
      <xdr:rowOff>0</xdr:rowOff>
    </xdr:from>
    <xdr:to>
      <xdr:col>15</xdr:col>
      <xdr:colOff>114112</xdr:colOff>
      <xdr:row>12</xdr:row>
      <xdr:rowOff>9524</xdr:rowOff>
    </xdr:to>
    <xdr:graphicFrame macro="">
      <xdr:nvGraphicFramePr>
        <xdr:cNvPr id="2" name="Diagramm 1">
          <a:extLst>
            <a:ext uri="{FF2B5EF4-FFF2-40B4-BE49-F238E27FC236}">
              <a16:creationId xmlns="" xmlns:a16="http://schemas.microsoft.com/office/drawing/2014/main" id="{DE329E85-4A59-4F5F-B09D-5C29203C36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</xdr:colOff>
      <xdr:row>11</xdr:row>
      <xdr:rowOff>163232</xdr:rowOff>
    </xdr:from>
    <xdr:to>
      <xdr:col>15</xdr:col>
      <xdr:colOff>148105</xdr:colOff>
      <xdr:row>25</xdr:row>
      <xdr:rowOff>106082</xdr:rowOff>
    </xdr:to>
    <xdr:graphicFrame macro="">
      <xdr:nvGraphicFramePr>
        <xdr:cNvPr id="3" name="Diagramm 2">
          <a:extLst>
            <a:ext uri="{FF2B5EF4-FFF2-40B4-BE49-F238E27FC236}">
              <a16:creationId xmlns="" xmlns:a16="http://schemas.microsoft.com/office/drawing/2014/main" id="{56C7F2EC-05FF-418F-B22F-A9C46ED53BB7}"/>
            </a:ext>
            <a:ext uri="{147F2762-F138-4A5C-976F-8EAC2B608ADB}">
              <a16:predDERef xmlns="" xmlns:a16="http://schemas.microsoft.com/office/drawing/2014/main" pred="{DE329E85-4A59-4F5F-B09D-5C29203C36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818031</xdr:colOff>
      <xdr:row>10</xdr:row>
      <xdr:rowOff>1</xdr:rowOff>
    </xdr:from>
    <xdr:to>
      <xdr:col>12</xdr:col>
      <xdr:colOff>560296</xdr:colOff>
      <xdr:row>24</xdr:row>
      <xdr:rowOff>11207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33620</xdr:colOff>
      <xdr:row>9</xdr:row>
      <xdr:rowOff>156882</xdr:rowOff>
    </xdr:from>
    <xdr:to>
      <xdr:col>19</xdr:col>
      <xdr:colOff>280150</xdr:colOff>
      <xdr:row>23</xdr:row>
      <xdr:rowOff>168088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0</xdr:colOff>
      <xdr:row>9</xdr:row>
      <xdr:rowOff>168087</xdr:rowOff>
    </xdr:from>
    <xdr:to>
      <xdr:col>26</xdr:col>
      <xdr:colOff>246530</xdr:colOff>
      <xdr:row>23</xdr:row>
      <xdr:rowOff>179293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11206</xdr:colOff>
      <xdr:row>28</xdr:row>
      <xdr:rowOff>44823</xdr:rowOff>
    </xdr:from>
    <xdr:to>
      <xdr:col>1</xdr:col>
      <xdr:colOff>773206</xdr:colOff>
      <xdr:row>30</xdr:row>
      <xdr:rowOff>35298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73206" y="5367617"/>
          <a:ext cx="762000" cy="3714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70</xdr:row>
      <xdr:rowOff>0</xdr:rowOff>
    </xdr:from>
    <xdr:to>
      <xdr:col>2</xdr:col>
      <xdr:colOff>485775</xdr:colOff>
      <xdr:row>72</xdr:row>
      <xdr:rowOff>95250</xdr:rowOff>
    </xdr:to>
    <xdr:pic>
      <xdr:nvPicPr>
        <xdr:cNvPr id="6" name="Grafik 5">
          <a:extLst>
            <a:ext uri="{FF2B5EF4-FFF2-40B4-BE49-F238E27FC236}">
              <a16:creationId xmlns="" xmlns:a16="http://schemas.microsoft.com/office/drawing/2014/main" id="{385F783F-A39A-42A2-9EEE-9D0C955EF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973175"/>
          <a:ext cx="485775" cy="4762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695325</xdr:colOff>
      <xdr:row>74</xdr:row>
      <xdr:rowOff>19050</xdr:rowOff>
    </xdr:from>
    <xdr:to>
      <xdr:col>4</xdr:col>
      <xdr:colOff>533400</xdr:colOff>
      <xdr:row>76</xdr:row>
      <xdr:rowOff>180975</xdr:rowOff>
    </xdr:to>
    <xdr:pic>
      <xdr:nvPicPr>
        <xdr:cNvPr id="7" name="Grafik 6">
          <a:extLst>
            <a:ext uri="{FF2B5EF4-FFF2-40B4-BE49-F238E27FC236}">
              <a16:creationId xmlns="" xmlns:a16="http://schemas.microsoft.com/office/drawing/2014/main" id="{6344D53A-7666-4996-B95F-0C089243F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4754225"/>
          <a:ext cx="2533650" cy="5429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71</xdr:row>
      <xdr:rowOff>0</xdr:rowOff>
    </xdr:from>
    <xdr:to>
      <xdr:col>13</xdr:col>
      <xdr:colOff>565899</xdr:colOff>
      <xdr:row>89</xdr:row>
      <xdr:rowOff>159964</xdr:rowOff>
    </xdr:to>
    <xdr:graphicFrame macro="">
      <xdr:nvGraphicFramePr>
        <xdr:cNvPr id="8" name="Diagramm 7">
          <a:extLst>
            <a:ext uri="{FF2B5EF4-FFF2-40B4-BE49-F238E27FC236}">
              <a16:creationId xmlns="" xmlns:a16="http://schemas.microsoft.com/office/drawing/2014/main" id="{8DFF2CA9-AFC1-43D9-94C6-CE3EADA3AC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33620</xdr:colOff>
      <xdr:row>25</xdr:row>
      <xdr:rowOff>179295</xdr:rowOff>
    </xdr:from>
    <xdr:to>
      <xdr:col>15</xdr:col>
      <xdr:colOff>739588</xdr:colOff>
      <xdr:row>40</xdr:row>
      <xdr:rowOff>112060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5</xdr:row>
      <xdr:rowOff>0</xdr:rowOff>
    </xdr:from>
    <xdr:to>
      <xdr:col>15</xdr:col>
      <xdr:colOff>666750</xdr:colOff>
      <xdr:row>6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4249400" y="971550"/>
          <a:ext cx="666750" cy="3429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84</xdr:row>
      <xdr:rowOff>0</xdr:rowOff>
    </xdr:from>
    <xdr:to>
      <xdr:col>1</xdr:col>
      <xdr:colOff>400050</xdr:colOff>
      <xdr:row>85</xdr:row>
      <xdr:rowOff>142875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62025" y="15163800"/>
          <a:ext cx="400050" cy="3429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752475</xdr:colOff>
      <xdr:row>86</xdr:row>
      <xdr:rowOff>114300</xdr:rowOff>
    </xdr:from>
    <xdr:to>
      <xdr:col>1</xdr:col>
      <xdr:colOff>828675</xdr:colOff>
      <xdr:row>89</xdr:row>
      <xdr:rowOff>38100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52475" y="15678150"/>
          <a:ext cx="1038225" cy="5238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390525</xdr:colOff>
      <xdr:row>3</xdr:row>
      <xdr:rowOff>142874</xdr:rowOff>
    </xdr:from>
    <xdr:to>
      <xdr:col>15</xdr:col>
      <xdr:colOff>695325</xdr:colOff>
      <xdr:row>20</xdr:row>
      <xdr:rowOff>161925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257175</xdr:colOff>
      <xdr:row>69</xdr:row>
      <xdr:rowOff>123825</xdr:rowOff>
    </xdr:from>
    <xdr:to>
      <xdr:col>13</xdr:col>
      <xdr:colOff>209550</xdr:colOff>
      <xdr:row>84</xdr:row>
      <xdr:rowOff>9525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1118</xdr:row>
      <xdr:rowOff>152400</xdr:rowOff>
    </xdr:from>
    <xdr:to>
      <xdr:col>11</xdr:col>
      <xdr:colOff>314325</xdr:colOff>
      <xdr:row>1133</xdr:row>
      <xdr:rowOff>38100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3</xdr:row>
      <xdr:rowOff>152400</xdr:rowOff>
    </xdr:from>
    <xdr:to>
      <xdr:col>14</xdr:col>
      <xdr:colOff>266700</xdr:colOff>
      <xdr:row>18</xdr:row>
      <xdr:rowOff>38100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3</xdr:row>
      <xdr:rowOff>0</xdr:rowOff>
    </xdr:from>
    <xdr:to>
      <xdr:col>6</xdr:col>
      <xdr:colOff>666750</xdr:colOff>
      <xdr:row>4</xdr:row>
      <xdr:rowOff>152400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572000" y="571500"/>
          <a:ext cx="666750" cy="3429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Uni/1.%20Semester/Ex.Physik/Physik%20Praktikum/Versuchstabellen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A"/>
      <sheetName val="IF"/>
      <sheetName val="MI"/>
      <sheetName val="SA"/>
      <sheetName val="RE"/>
      <sheetName val="OG"/>
      <sheetName val="KS"/>
      <sheetName val="IS"/>
      <sheetName val="EM"/>
      <sheetName val="AS"/>
    </sheetNames>
    <sheetDataSet>
      <sheetData sheetId="0"/>
      <sheetData sheetId="1"/>
      <sheetData sheetId="2"/>
      <sheetData sheetId="3"/>
      <sheetData sheetId="4"/>
      <sheetData sheetId="5">
        <row r="8">
          <cell r="B8">
            <v>0</v>
          </cell>
          <cell r="C8">
            <v>0</v>
          </cell>
        </row>
        <row r="9">
          <cell r="B9">
            <v>0.2</v>
          </cell>
          <cell r="C9">
            <v>2.2349999999999998E-2</v>
          </cell>
        </row>
        <row r="10">
          <cell r="B10">
            <v>0.4</v>
          </cell>
          <cell r="C10">
            <v>4.4999999999999998E-2</v>
          </cell>
        </row>
        <row r="11">
          <cell r="B11">
            <v>0.6</v>
          </cell>
          <cell r="C11">
            <v>6.7400000000000002E-2</v>
          </cell>
        </row>
        <row r="12">
          <cell r="B12">
            <v>0.8</v>
          </cell>
          <cell r="C12">
            <v>8.9899999999999994E-2</v>
          </cell>
        </row>
        <row r="13">
          <cell r="B13">
            <v>1</v>
          </cell>
          <cell r="C13">
            <v>0.1147</v>
          </cell>
        </row>
        <row r="14">
          <cell r="B14">
            <v>1.2</v>
          </cell>
          <cell r="C14">
            <v>0.13320000000000001</v>
          </cell>
        </row>
        <row r="15">
          <cell r="B15">
            <v>1.4</v>
          </cell>
          <cell r="C15">
            <v>0.15590000000000001</v>
          </cell>
        </row>
        <row r="16">
          <cell r="B16">
            <v>1.6</v>
          </cell>
          <cell r="C16">
            <v>0.17810000000000001</v>
          </cell>
        </row>
        <row r="17">
          <cell r="B17">
            <v>1.8</v>
          </cell>
          <cell r="C17">
            <v>0.2009</v>
          </cell>
        </row>
        <row r="35">
          <cell r="B35">
            <v>0</v>
          </cell>
          <cell r="C35">
            <v>0</v>
          </cell>
        </row>
        <row r="36">
          <cell r="B36">
            <v>0.2</v>
          </cell>
          <cell r="C36">
            <v>1.78E-2</v>
          </cell>
        </row>
        <row r="37">
          <cell r="B37">
            <v>0.4</v>
          </cell>
          <cell r="C37">
            <v>3.5570999999999998E-2</v>
          </cell>
        </row>
        <row r="38">
          <cell r="B38">
            <v>0.6</v>
          </cell>
          <cell r="C38">
            <v>5.4100000000000002E-2</v>
          </cell>
        </row>
        <row r="39">
          <cell r="B39">
            <v>0.8</v>
          </cell>
          <cell r="C39">
            <v>7.2400000000000006E-2</v>
          </cell>
        </row>
        <row r="40">
          <cell r="B40">
            <v>1</v>
          </cell>
          <cell r="C40">
            <v>0.09</v>
          </cell>
        </row>
        <row r="41">
          <cell r="B41">
            <v>1.2</v>
          </cell>
          <cell r="C41">
            <v>0.1079</v>
          </cell>
        </row>
        <row r="42">
          <cell r="B42">
            <v>1.4</v>
          </cell>
          <cell r="C42">
            <v>0.12609999999999999</v>
          </cell>
        </row>
        <row r="43">
          <cell r="B43">
            <v>1.6</v>
          </cell>
          <cell r="C43">
            <v>0.1439</v>
          </cell>
        </row>
        <row r="44">
          <cell r="B44">
            <v>1.8</v>
          </cell>
          <cell r="C44">
            <v>0.1615</v>
          </cell>
        </row>
        <row r="72">
          <cell r="B72">
            <v>0.1</v>
          </cell>
          <cell r="C72">
            <v>0.183</v>
          </cell>
        </row>
        <row r="73">
          <cell r="B73">
            <v>0.2</v>
          </cell>
          <cell r="C73">
            <v>0.36199999999999999</v>
          </cell>
        </row>
        <row r="74">
          <cell r="B74">
            <v>0.3</v>
          </cell>
          <cell r="C74">
            <v>0.53500000000000003</v>
          </cell>
        </row>
        <row r="75">
          <cell r="B75">
            <v>0.4</v>
          </cell>
          <cell r="C75">
            <v>0.71199999999999997</v>
          </cell>
        </row>
        <row r="76">
          <cell r="B76">
            <v>0.5</v>
          </cell>
          <cell r="C76">
            <v>0.89</v>
          </cell>
        </row>
        <row r="77">
          <cell r="B77">
            <v>0.6</v>
          </cell>
          <cell r="C77">
            <v>1.0660000000000001</v>
          </cell>
        </row>
        <row r="78">
          <cell r="B78">
            <v>0.7</v>
          </cell>
          <cell r="C78">
            <v>1.2410000000000001</v>
          </cell>
        </row>
        <row r="79">
          <cell r="B79">
            <v>0.8</v>
          </cell>
          <cell r="C79">
            <v>1.4179999999999999</v>
          </cell>
        </row>
        <row r="80">
          <cell r="B80">
            <v>0.9</v>
          </cell>
          <cell r="C80">
            <v>1.5960000000000001</v>
          </cell>
        </row>
        <row r="81">
          <cell r="B81">
            <v>1</v>
          </cell>
          <cell r="C81">
            <v>1.8</v>
          </cell>
        </row>
        <row r="82">
          <cell r="B82">
            <v>0</v>
          </cell>
          <cell r="C82">
            <v>0</v>
          </cell>
        </row>
        <row r="83">
          <cell r="B83">
            <v>0</v>
          </cell>
          <cell r="C83">
            <v>0</v>
          </cell>
        </row>
        <row r="84">
          <cell r="B84">
            <v>0</v>
          </cell>
          <cell r="C84">
            <v>0</v>
          </cell>
        </row>
        <row r="85">
          <cell r="B85">
            <v>0</v>
          </cell>
          <cell r="C85">
            <v>0</v>
          </cell>
        </row>
        <row r="86">
          <cell r="B86">
            <v>0</v>
          </cell>
          <cell r="C86">
            <v>0</v>
          </cell>
        </row>
        <row r="87">
          <cell r="B87">
            <v>0</v>
          </cell>
          <cell r="C87">
            <v>0</v>
          </cell>
        </row>
        <row r="88">
          <cell r="B88">
            <v>0</v>
          </cell>
          <cell r="C88">
            <v>0</v>
          </cell>
        </row>
        <row r="89">
          <cell r="B89">
            <v>0</v>
          </cell>
          <cell r="C89">
            <v>0</v>
          </cell>
        </row>
        <row r="90">
          <cell r="B90">
            <v>0</v>
          </cell>
          <cell r="C90">
            <v>0</v>
          </cell>
        </row>
        <row r="91">
          <cell r="B91">
            <v>0</v>
          </cell>
          <cell r="C91">
            <v>0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57"/>
  <sheetViews>
    <sheetView topLeftCell="A40" workbookViewId="0">
      <selection activeCell="H50" sqref="H50"/>
    </sheetView>
  </sheetViews>
  <sheetFormatPr baseColWidth="10" defaultRowHeight="15"/>
  <cols>
    <col min="3" max="3" width="17" bestFit="1" customWidth="1"/>
    <col min="4" max="5" width="13.42578125" bestFit="1" customWidth="1"/>
    <col min="6" max="6" width="18.42578125" bestFit="1" customWidth="1"/>
    <col min="8" max="8" width="13.28515625" customWidth="1"/>
    <col min="9" max="9" width="13.5703125" bestFit="1" customWidth="1"/>
    <col min="10" max="10" width="12.28515625" bestFit="1" customWidth="1"/>
    <col min="11" max="11" width="13.42578125" customWidth="1"/>
    <col min="12" max="12" width="13.7109375" customWidth="1"/>
  </cols>
  <sheetData>
    <row r="2" spans="2:12">
      <c r="B2" s="31" t="s">
        <v>18</v>
      </c>
    </row>
    <row r="3" spans="2:12" ht="15.75" thickBot="1"/>
    <row r="4" spans="2:12" ht="15.75" thickBot="1">
      <c r="B4" s="4" t="s">
        <v>11</v>
      </c>
      <c r="C4" s="5" t="s">
        <v>0</v>
      </c>
    </row>
    <row r="5" spans="2:12">
      <c r="B5" s="3" t="s">
        <v>9</v>
      </c>
      <c r="C5" s="3" t="s">
        <v>38</v>
      </c>
    </row>
    <row r="6" spans="2:12">
      <c r="B6" s="2" t="s">
        <v>10</v>
      </c>
      <c r="C6" s="2" t="s">
        <v>38</v>
      </c>
    </row>
    <row r="7" spans="2:12">
      <c r="B7" s="2" t="s">
        <v>37</v>
      </c>
      <c r="C7" s="2" t="s">
        <v>39</v>
      </c>
    </row>
    <row r="8" spans="2:12">
      <c r="B8" s="1"/>
      <c r="C8" s="1"/>
    </row>
    <row r="9" spans="2:12">
      <c r="B9" s="32" t="s">
        <v>17</v>
      </c>
      <c r="C9" s="1"/>
    </row>
    <row r="10" spans="2:12" ht="15.75" thickBot="1"/>
    <row r="11" spans="2:12" ht="15.75" thickBot="1">
      <c r="B11" s="4" t="s">
        <v>11</v>
      </c>
      <c r="C11" s="6" t="s">
        <v>1</v>
      </c>
      <c r="D11" s="6" t="s">
        <v>2</v>
      </c>
      <c r="E11" s="6" t="s">
        <v>3</v>
      </c>
      <c r="F11" s="11" t="s">
        <v>4</v>
      </c>
      <c r="G11" s="9" t="s">
        <v>5</v>
      </c>
      <c r="H11" s="7" t="s">
        <v>6</v>
      </c>
      <c r="I11" s="7" t="s">
        <v>7</v>
      </c>
      <c r="J11" s="8" t="s">
        <v>8</v>
      </c>
    </row>
    <row r="12" spans="2:12">
      <c r="B12" s="3" t="s">
        <v>9</v>
      </c>
      <c r="C12" s="3">
        <v>175</v>
      </c>
      <c r="D12" s="3">
        <v>673</v>
      </c>
      <c r="E12" s="3">
        <v>1349</v>
      </c>
      <c r="F12" s="12">
        <v>26</v>
      </c>
      <c r="G12" s="10">
        <f>D12-C12</f>
        <v>498</v>
      </c>
      <c r="H12" s="3">
        <f>E12-D12</f>
        <v>676</v>
      </c>
      <c r="I12" s="23">
        <f>(1/((1/G12)+(1/H12)))</f>
        <v>286.7529812606474</v>
      </c>
      <c r="J12" s="21">
        <f>-(H12/G12)</f>
        <v>-1.357429718875502</v>
      </c>
      <c r="L12" t="s">
        <v>40</v>
      </c>
    </row>
    <row r="13" spans="2:12">
      <c r="B13" s="2" t="s">
        <v>9</v>
      </c>
      <c r="C13" s="2">
        <v>175</v>
      </c>
      <c r="D13" s="2">
        <v>910</v>
      </c>
      <c r="E13" s="2">
        <v>1375</v>
      </c>
      <c r="F13" s="13">
        <v>5</v>
      </c>
      <c r="G13" s="10">
        <f>D13-C13</f>
        <v>735</v>
      </c>
      <c r="H13" s="3">
        <f t="shared" ref="H13:H15" si="0">E13-D13</f>
        <v>465</v>
      </c>
      <c r="I13" s="23">
        <f t="shared" ref="I13:I15" si="1">(1/((1/G13)+(1/H13)))</f>
        <v>284.8125</v>
      </c>
      <c r="J13" s="21">
        <f t="shared" ref="J13:J15" si="2">-(H13/G13)</f>
        <v>-0.63265306122448983</v>
      </c>
    </row>
    <row r="14" spans="2:12">
      <c r="B14" s="2" t="s">
        <v>10</v>
      </c>
      <c r="C14" s="2">
        <v>175</v>
      </c>
      <c r="D14" s="2">
        <v>242</v>
      </c>
      <c r="E14" s="2">
        <v>750</v>
      </c>
      <c r="F14" s="13">
        <v>250</v>
      </c>
      <c r="G14" s="10">
        <f t="shared" ref="G14:G15" si="3">D14-C14</f>
        <v>67</v>
      </c>
      <c r="H14" s="3">
        <f t="shared" si="0"/>
        <v>508</v>
      </c>
      <c r="I14" s="23">
        <f t="shared" si="1"/>
        <v>59.193043478260876</v>
      </c>
      <c r="J14" s="21">
        <f t="shared" si="2"/>
        <v>-7.5820895522388057</v>
      </c>
    </row>
    <row r="15" spans="2:12">
      <c r="B15" s="2" t="s">
        <v>10</v>
      </c>
      <c r="C15" s="2">
        <v>175</v>
      </c>
      <c r="D15" s="2">
        <v>1218</v>
      </c>
      <c r="E15" s="2">
        <v>1303</v>
      </c>
      <c r="F15" s="13">
        <v>1</v>
      </c>
      <c r="G15" s="10">
        <f t="shared" si="3"/>
        <v>1043</v>
      </c>
      <c r="H15" s="3">
        <f t="shared" si="0"/>
        <v>85</v>
      </c>
      <c r="I15" s="23">
        <f t="shared" si="1"/>
        <v>78.594858156028366</v>
      </c>
      <c r="J15" s="21">
        <f t="shared" si="2"/>
        <v>-8.1495685522531155E-2</v>
      </c>
    </row>
    <row r="16" spans="2:12">
      <c r="B16" s="1"/>
      <c r="C16" s="1"/>
      <c r="D16" s="1"/>
      <c r="E16" s="1"/>
      <c r="F16" s="1"/>
      <c r="G16" s="1"/>
      <c r="H16" s="1"/>
      <c r="I16" s="1"/>
      <c r="J16" s="1"/>
    </row>
    <row r="17" spans="2:10">
      <c r="B17" s="16" t="s">
        <v>46</v>
      </c>
      <c r="C17" s="1"/>
      <c r="D17" s="1"/>
      <c r="E17" s="2" t="s">
        <v>42</v>
      </c>
      <c r="F17" s="28">
        <f>(G12^2)/((G12+H12)^2)*F12</f>
        <v>4.678383719951591</v>
      </c>
      <c r="G17" s="1"/>
      <c r="H17" s="1"/>
      <c r="I17" s="1"/>
      <c r="J17" s="1"/>
    </row>
    <row r="18" spans="2:10">
      <c r="C18" s="1"/>
      <c r="D18" s="1"/>
      <c r="E18" s="2" t="s">
        <v>43</v>
      </c>
      <c r="F18" s="28">
        <f t="shared" ref="F18:F20" si="4">(G13^2)/((G13+H13)^2)*F13</f>
        <v>1.8757812500000002</v>
      </c>
      <c r="G18" s="1"/>
      <c r="I18" s="1"/>
      <c r="J18" s="1"/>
    </row>
    <row r="19" spans="2:10">
      <c r="B19" s="1"/>
      <c r="C19" s="1"/>
      <c r="D19" s="1"/>
      <c r="E19" s="2" t="s">
        <v>44</v>
      </c>
      <c r="F19" s="28">
        <f t="shared" si="4"/>
        <v>3.3943289224952742</v>
      </c>
      <c r="G19" s="1"/>
      <c r="H19" s="1"/>
      <c r="I19" s="1"/>
      <c r="J19" s="1"/>
    </row>
    <row r="20" spans="2:10">
      <c r="B20" s="1"/>
      <c r="C20" s="1"/>
      <c r="D20" s="1"/>
      <c r="E20" s="27" t="s">
        <v>45</v>
      </c>
      <c r="F20" s="28">
        <f t="shared" si="4"/>
        <v>0.85496909737940752</v>
      </c>
      <c r="G20" s="1"/>
      <c r="H20" s="1"/>
      <c r="I20" s="1"/>
      <c r="J20" s="1"/>
    </row>
    <row r="21" spans="2:10">
      <c r="B21" s="33" t="s">
        <v>19</v>
      </c>
      <c r="C21" s="1"/>
      <c r="D21" s="1"/>
      <c r="E21" s="1"/>
      <c r="F21" s="1"/>
      <c r="G21" s="1"/>
      <c r="H21" s="1"/>
      <c r="I21" s="1"/>
      <c r="J21" s="1"/>
    </row>
    <row r="22" spans="2:10" ht="15.75" thickBot="1"/>
    <row r="23" spans="2:10" ht="15.75" thickBot="1">
      <c r="B23" s="4" t="s">
        <v>11</v>
      </c>
      <c r="C23" s="6" t="s">
        <v>1</v>
      </c>
      <c r="D23" s="6" t="s">
        <v>2</v>
      </c>
      <c r="E23" s="7" t="s">
        <v>12</v>
      </c>
      <c r="F23" s="19" t="s">
        <v>23</v>
      </c>
      <c r="H23" s="26"/>
      <c r="I23" s="1"/>
      <c r="J23" s="24"/>
    </row>
    <row r="24" spans="2:10">
      <c r="B24" s="3" t="s">
        <v>9</v>
      </c>
      <c r="C24" s="3">
        <v>175</v>
      </c>
      <c r="D24" s="3">
        <v>478</v>
      </c>
      <c r="E24" s="3">
        <v>2</v>
      </c>
      <c r="F24" s="3">
        <f>D24-C24</f>
        <v>303</v>
      </c>
      <c r="I24" s="1"/>
      <c r="J24" s="24"/>
    </row>
    <row r="25" spans="2:10">
      <c r="B25" s="2" t="s">
        <v>10</v>
      </c>
      <c r="C25" s="3">
        <v>175</v>
      </c>
      <c r="D25" s="2">
        <v>259</v>
      </c>
      <c r="E25" s="2">
        <v>5</v>
      </c>
      <c r="F25" s="3">
        <f>D25-C25</f>
        <v>84</v>
      </c>
      <c r="H25" s="1"/>
      <c r="I25" s="24"/>
    </row>
    <row r="26" spans="2:10">
      <c r="B26" s="1"/>
      <c r="C26" s="1"/>
      <c r="D26" s="1"/>
      <c r="E26" s="1"/>
      <c r="H26" s="16"/>
      <c r="I26" s="24"/>
    </row>
    <row r="27" spans="2:10">
      <c r="B27" s="32" t="s">
        <v>20</v>
      </c>
      <c r="C27" s="1"/>
      <c r="D27" s="1"/>
      <c r="E27" s="1"/>
    </row>
    <row r="28" spans="2:10" ht="15.75" thickBot="1"/>
    <row r="29" spans="2:10">
      <c r="B29" s="236" t="s">
        <v>13</v>
      </c>
      <c r="C29" s="238" t="s">
        <v>1</v>
      </c>
      <c r="D29" s="242" t="s">
        <v>15</v>
      </c>
      <c r="E29" s="243"/>
      <c r="F29" s="242" t="s">
        <v>16</v>
      </c>
      <c r="G29" s="243"/>
      <c r="H29" s="244" t="s">
        <v>3</v>
      </c>
    </row>
    <row r="30" spans="2:10" ht="15.75" thickBot="1">
      <c r="B30" s="237"/>
      <c r="C30" s="239"/>
      <c r="D30" s="14" t="s">
        <v>2</v>
      </c>
      <c r="E30" s="15" t="s">
        <v>14</v>
      </c>
      <c r="F30" s="15" t="s">
        <v>2</v>
      </c>
      <c r="G30" s="15" t="s">
        <v>14</v>
      </c>
      <c r="H30" s="245"/>
    </row>
    <row r="31" spans="2:10">
      <c r="B31" s="3" t="s">
        <v>9</v>
      </c>
      <c r="C31" s="3">
        <v>175</v>
      </c>
      <c r="D31" s="3">
        <v>579</v>
      </c>
      <c r="E31" s="3">
        <v>1</v>
      </c>
      <c r="F31" s="3">
        <v>1075</v>
      </c>
      <c r="G31" s="3">
        <v>5</v>
      </c>
      <c r="H31" s="3">
        <v>1485</v>
      </c>
    </row>
    <row r="32" spans="2:10">
      <c r="B32" s="2" t="s">
        <v>10</v>
      </c>
      <c r="C32" s="3">
        <v>175</v>
      </c>
      <c r="D32" s="2">
        <v>248</v>
      </c>
      <c r="E32" s="2">
        <v>3</v>
      </c>
      <c r="F32" s="2">
        <v>1403</v>
      </c>
      <c r="G32" s="2">
        <v>1</v>
      </c>
      <c r="H32" s="3">
        <v>1485</v>
      </c>
    </row>
    <row r="33" spans="2:12" ht="15.75" thickBot="1">
      <c r="B33" s="1"/>
      <c r="C33" s="1"/>
      <c r="D33" s="1"/>
      <c r="E33" s="1"/>
      <c r="F33" s="1"/>
      <c r="G33" s="1"/>
      <c r="H33" s="1"/>
    </row>
    <row r="34" spans="2:12" ht="15.75" thickBot="1">
      <c r="B34" s="4" t="s">
        <v>21</v>
      </c>
      <c r="C34" s="6" t="s">
        <v>22</v>
      </c>
      <c r="D34" s="6" t="s">
        <v>23</v>
      </c>
      <c r="E34" s="17" t="s">
        <v>24</v>
      </c>
      <c r="F34" s="18" t="s">
        <v>25</v>
      </c>
      <c r="G34" s="1"/>
      <c r="H34" s="1"/>
    </row>
    <row r="35" spans="2:12">
      <c r="B35" s="3">
        <f>H31-C31</f>
        <v>1310</v>
      </c>
      <c r="C35" s="3">
        <f>F31-D31</f>
        <v>496</v>
      </c>
      <c r="D35" s="3">
        <f>(((B35^2)-(C35^2))/(4*B35))</f>
        <v>280.55038167938932</v>
      </c>
      <c r="E35" s="3">
        <f>E31+G31</f>
        <v>6</v>
      </c>
      <c r="F35" s="22">
        <f>(C35/(2*B35))*E35</f>
        <v>1.1358778625954198</v>
      </c>
      <c r="G35" s="1"/>
      <c r="H35" s="1"/>
    </row>
    <row r="36" spans="2:12">
      <c r="B36" s="3">
        <f>H32-C32</f>
        <v>1310</v>
      </c>
      <c r="C36" s="3">
        <f>F32-D32</f>
        <v>1155</v>
      </c>
      <c r="D36" s="3">
        <f>(((B36^2)-(C36^2))/(4*B36))</f>
        <v>72.915076335877856</v>
      </c>
      <c r="E36" s="3">
        <f>E32+G32</f>
        <v>4</v>
      </c>
      <c r="F36" s="22">
        <f>(C36/(2*B36))*E36</f>
        <v>1.7633587786259541</v>
      </c>
      <c r="G36" s="1"/>
      <c r="H36" s="1"/>
    </row>
    <row r="38" spans="2:12">
      <c r="B38" s="31" t="s">
        <v>29</v>
      </c>
      <c r="C38" s="31"/>
      <c r="K38" s="1"/>
    </row>
    <row r="39" spans="2:12" ht="15.75" thickBot="1">
      <c r="L39" s="1"/>
    </row>
    <row r="40" spans="2:12">
      <c r="B40" s="236" t="s">
        <v>13</v>
      </c>
      <c r="C40" s="238" t="s">
        <v>1</v>
      </c>
      <c r="D40" s="238" t="s">
        <v>15</v>
      </c>
      <c r="E40" s="238"/>
      <c r="F40" s="238" t="s">
        <v>16</v>
      </c>
      <c r="G40" s="238"/>
      <c r="H40" s="240" t="s">
        <v>3</v>
      </c>
      <c r="I40" s="247" t="s">
        <v>28</v>
      </c>
      <c r="K40" s="1"/>
      <c r="L40" s="1"/>
    </row>
    <row r="41" spans="2:12" ht="15.75" thickBot="1">
      <c r="B41" s="237"/>
      <c r="C41" s="239"/>
      <c r="D41" s="14" t="s">
        <v>2</v>
      </c>
      <c r="E41" s="15" t="s">
        <v>14</v>
      </c>
      <c r="F41" s="15" t="s">
        <v>2</v>
      </c>
      <c r="G41" s="15" t="s">
        <v>14</v>
      </c>
      <c r="H41" s="241"/>
      <c r="I41" s="248"/>
    </row>
    <row r="42" spans="2:12">
      <c r="B42" s="3" t="s">
        <v>26</v>
      </c>
      <c r="C42" s="29">
        <v>175</v>
      </c>
      <c r="D42" s="29">
        <v>247</v>
      </c>
      <c r="E42" s="29">
        <v>1</v>
      </c>
      <c r="F42" s="29">
        <v>1420</v>
      </c>
      <c r="G42" s="29">
        <v>1</v>
      </c>
      <c r="H42" s="29">
        <v>1485</v>
      </c>
      <c r="I42" s="29">
        <v>22</v>
      </c>
      <c r="K42" t="s">
        <v>41</v>
      </c>
    </row>
    <row r="43" spans="2:12">
      <c r="B43" s="2" t="s">
        <v>27</v>
      </c>
      <c r="C43" s="29">
        <v>175</v>
      </c>
      <c r="D43" s="20">
        <v>305</v>
      </c>
      <c r="E43" s="20" t="s">
        <v>36</v>
      </c>
      <c r="F43" s="20">
        <v>1380</v>
      </c>
      <c r="G43" s="20" t="s">
        <v>36</v>
      </c>
      <c r="H43" s="29">
        <v>1485</v>
      </c>
      <c r="I43" s="29">
        <v>22</v>
      </c>
      <c r="K43" t="s">
        <v>51</v>
      </c>
    </row>
    <row r="44" spans="2:12" ht="15.75" thickBot="1">
      <c r="B44" s="1"/>
      <c r="C44" s="1"/>
      <c r="D44" s="1"/>
      <c r="E44" s="1"/>
      <c r="F44" s="1"/>
      <c r="G44" s="1"/>
      <c r="H44" s="1"/>
    </row>
    <row r="45" spans="2:12" ht="15.75" thickBot="1">
      <c r="B45" s="4" t="s">
        <v>21</v>
      </c>
      <c r="C45" s="6" t="s">
        <v>22</v>
      </c>
      <c r="D45" s="6" t="s">
        <v>23</v>
      </c>
      <c r="E45" s="17" t="s">
        <v>24</v>
      </c>
      <c r="F45" s="18" t="s">
        <v>25</v>
      </c>
      <c r="G45" s="1"/>
      <c r="K45" s="246" t="s">
        <v>47</v>
      </c>
      <c r="L45" s="246"/>
    </row>
    <row r="46" spans="2:12">
      <c r="B46" s="29">
        <f>H42-C42</f>
        <v>1310</v>
      </c>
      <c r="C46" s="29">
        <f>F42-D42</f>
        <v>1173</v>
      </c>
      <c r="D46" s="164">
        <f>(((B46^2)-(C46^2))/(4*B46))</f>
        <v>64.918129770992365</v>
      </c>
      <c r="E46" s="29">
        <f>E42+G42</f>
        <v>2</v>
      </c>
      <c r="F46" s="30">
        <f>(C46/(2*B46))*E46</f>
        <v>0.89541984732824431</v>
      </c>
      <c r="G46" s="1"/>
      <c r="K46">
        <f>1/((1/D35)+(1/D36)-(I42/(D35*D36)))</f>
        <v>61.714884617841918</v>
      </c>
    </row>
    <row r="47" spans="2:12">
      <c r="B47" s="29">
        <f>H43-C43</f>
        <v>1310</v>
      </c>
      <c r="C47" s="29">
        <f>F43-D43</f>
        <v>1075</v>
      </c>
      <c r="D47" s="165">
        <f>(((B47^2)-(C47^2))/(4*B47))</f>
        <v>106.96087786259542</v>
      </c>
      <c r="E47" s="29" t="s">
        <v>36</v>
      </c>
      <c r="F47" s="30" t="s">
        <v>36</v>
      </c>
      <c r="G47" s="1"/>
      <c r="H47" s="1"/>
    </row>
    <row r="48" spans="2:12">
      <c r="K48" t="s">
        <v>48</v>
      </c>
      <c r="L48" t="s">
        <v>49</v>
      </c>
    </row>
    <row r="49" spans="2:13">
      <c r="B49" s="31" t="s">
        <v>50</v>
      </c>
      <c r="K49">
        <f>(1-(I42/D36))*(1/((1/D47)-(1/D36)))</f>
        <v>-159.95867381923279</v>
      </c>
      <c r="L49">
        <f>(1/K49)*1000</f>
        <v>-6.2516147210002941</v>
      </c>
    </row>
    <row r="50" spans="2:13" ht="15.75" thickBot="1"/>
    <row r="51" spans="2:13" ht="15.75" thickBot="1">
      <c r="B51" s="4" t="s">
        <v>30</v>
      </c>
      <c r="C51" s="6" t="s">
        <v>1</v>
      </c>
      <c r="D51" s="6" t="s">
        <v>33</v>
      </c>
      <c r="E51" s="6" t="s">
        <v>34</v>
      </c>
      <c r="F51" s="6" t="s">
        <v>3</v>
      </c>
      <c r="G51" s="249" t="s">
        <v>35</v>
      </c>
      <c r="H51" s="250"/>
    </row>
    <row r="52" spans="2:13">
      <c r="B52" s="3" t="s">
        <v>31</v>
      </c>
      <c r="C52" s="29">
        <v>175</v>
      </c>
      <c r="D52" s="29">
        <v>590</v>
      </c>
      <c r="E52" s="29">
        <v>1054</v>
      </c>
      <c r="F52" s="29">
        <v>1485</v>
      </c>
      <c r="G52" s="251">
        <v>623</v>
      </c>
      <c r="H52" s="251"/>
    </row>
    <row r="53" spans="2:13">
      <c r="B53" s="2" t="s">
        <v>32</v>
      </c>
      <c r="C53" s="29">
        <v>175</v>
      </c>
      <c r="D53" s="20">
        <v>570</v>
      </c>
      <c r="E53" s="20">
        <v>1055</v>
      </c>
      <c r="F53" s="29">
        <v>1485</v>
      </c>
      <c r="G53" s="252">
        <v>450</v>
      </c>
      <c r="H53" s="252"/>
    </row>
    <row r="54" spans="2:13" ht="15.75" thickBot="1"/>
    <row r="55" spans="2:13" ht="15.75" thickBot="1">
      <c r="B55" s="4" t="s">
        <v>21</v>
      </c>
      <c r="C55" s="6" t="s">
        <v>22</v>
      </c>
      <c r="D55" s="5" t="s">
        <v>23</v>
      </c>
      <c r="E55" s="16"/>
      <c r="F55" s="16"/>
      <c r="K55" s="43" t="s">
        <v>376</v>
      </c>
      <c r="L55" s="1">
        <f>SQRT((D36/(D36+D35-I42)*F35^2)+(D35/(D36+D35-I42)*F36^2))</f>
        <v>1.7075204429416342</v>
      </c>
      <c r="M55" t="s">
        <v>91</v>
      </c>
    </row>
    <row r="56" spans="2:13">
      <c r="B56" s="29">
        <f>F52-C52</f>
        <v>1310</v>
      </c>
      <c r="C56" s="29">
        <f>E52-D52</f>
        <v>464</v>
      </c>
      <c r="D56" s="29">
        <f>(((B56^2)-(C56^2))/(4*B56))</f>
        <v>286.41297709923663</v>
      </c>
      <c r="E56" s="1"/>
      <c r="F56" s="25"/>
    </row>
    <row r="57" spans="2:13">
      <c r="B57" s="29">
        <f>F53-C53</f>
        <v>1310</v>
      </c>
      <c r="C57" s="29">
        <f>E53-D53</f>
        <v>485</v>
      </c>
      <c r="D57" s="20">
        <f>(((B57^2)-(C57^2))/(4*B57))</f>
        <v>282.60973282442745</v>
      </c>
      <c r="E57" s="1"/>
      <c r="F57" s="25"/>
    </row>
  </sheetData>
  <mergeCells count="15">
    <mergeCell ref="K45:L45"/>
    <mergeCell ref="I40:I41"/>
    <mergeCell ref="G51:H51"/>
    <mergeCell ref="G52:H52"/>
    <mergeCell ref="G53:H53"/>
    <mergeCell ref="D29:E29"/>
    <mergeCell ref="F29:G29"/>
    <mergeCell ref="B29:B30"/>
    <mergeCell ref="C29:C30"/>
    <mergeCell ref="H29:H30"/>
    <mergeCell ref="B40:B41"/>
    <mergeCell ref="C40:C41"/>
    <mergeCell ref="D40:E40"/>
    <mergeCell ref="F40:G40"/>
    <mergeCell ref="H40:H4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L67"/>
  <sheetViews>
    <sheetView topLeftCell="A14" workbookViewId="0">
      <selection activeCell="C26" sqref="C26"/>
    </sheetView>
  </sheetViews>
  <sheetFormatPr baseColWidth="10" defaultRowHeight="15"/>
  <cols>
    <col min="3" max="3" width="17.85546875" customWidth="1"/>
    <col min="4" max="4" width="16.140625" customWidth="1"/>
    <col min="5" max="5" width="16.7109375" customWidth="1"/>
    <col min="6" max="6" width="12" bestFit="1" customWidth="1"/>
    <col min="9" max="9" width="14.85546875" bestFit="1" customWidth="1"/>
  </cols>
  <sheetData>
    <row r="3" spans="2:8">
      <c r="B3" s="31" t="s">
        <v>52</v>
      </c>
      <c r="G3" s="1"/>
    </row>
    <row r="4" spans="2:8">
      <c r="G4" s="1"/>
    </row>
    <row r="5" spans="2:8" ht="45">
      <c r="B5" s="36" t="s">
        <v>53</v>
      </c>
      <c r="C5" s="37" t="s">
        <v>68</v>
      </c>
      <c r="D5" s="35" t="s">
        <v>60</v>
      </c>
      <c r="E5" s="38" t="s">
        <v>62</v>
      </c>
      <c r="F5" s="38" t="s">
        <v>61</v>
      </c>
      <c r="G5" s="40"/>
    </row>
    <row r="6" spans="2:8">
      <c r="B6" s="13">
        <v>1</v>
      </c>
      <c r="C6" s="34">
        <v>1.4E-2</v>
      </c>
      <c r="D6" s="2">
        <f>(ATAN(C6/F6))</f>
        <v>1.5434275968684007E-2</v>
      </c>
      <c r="E6" s="2">
        <f>SIN(D6)</f>
        <v>1.5433663191818714E-2</v>
      </c>
      <c r="F6" s="2">
        <v>0.90700000000000003</v>
      </c>
      <c r="H6" s="16"/>
    </row>
    <row r="7" spans="2:8">
      <c r="B7" s="13">
        <v>2</v>
      </c>
      <c r="C7" s="34">
        <v>2.5999999999999999E-2</v>
      </c>
      <c r="D7" s="2">
        <f t="shared" ref="D7:D12" si="0">(ATAN(C7/F7))</f>
        <v>2.8658083572639437E-2</v>
      </c>
      <c r="E7" s="2">
        <f t="shared" ref="E7:E12" si="1">SIN(D7)</f>
        <v>2.8654160987758262E-2</v>
      </c>
      <c r="F7" s="2">
        <v>0.90700000000000003</v>
      </c>
      <c r="H7" s="16"/>
    </row>
    <row r="8" spans="2:8">
      <c r="B8" s="13">
        <v>3</v>
      </c>
      <c r="C8" s="34">
        <v>4.3999999999999997E-2</v>
      </c>
      <c r="D8" s="2">
        <f t="shared" si="0"/>
        <v>4.8473574991753379E-2</v>
      </c>
      <c r="E8" s="2">
        <f t="shared" si="1"/>
        <v>4.8454594263178871E-2</v>
      </c>
      <c r="F8" s="2">
        <v>0.90700000000000003</v>
      </c>
      <c r="H8" s="16"/>
    </row>
    <row r="9" spans="2:8">
      <c r="B9" s="13">
        <v>4</v>
      </c>
      <c r="C9" s="46">
        <v>5.8500000000000003E-2</v>
      </c>
      <c r="D9" s="2">
        <f t="shared" si="0"/>
        <v>6.4409130280552923E-2</v>
      </c>
      <c r="E9" s="2">
        <f t="shared" si="1"/>
        <v>6.4364605583874065E-2</v>
      </c>
      <c r="F9" s="2">
        <v>0.90700000000000003</v>
      </c>
      <c r="H9" s="16"/>
    </row>
    <row r="10" spans="2:8">
      <c r="B10" s="13">
        <v>5</v>
      </c>
      <c r="C10" s="46">
        <v>7.2499999999999995E-2</v>
      </c>
      <c r="D10" s="2">
        <f t="shared" si="0"/>
        <v>7.9764253898133894E-2</v>
      </c>
      <c r="E10" s="2">
        <f t="shared" si="1"/>
        <v>7.9679699634076548E-2</v>
      </c>
      <c r="F10" s="2">
        <v>0.90700000000000003</v>
      </c>
      <c r="H10" s="16"/>
    </row>
    <row r="11" spans="2:8">
      <c r="B11" s="48">
        <v>6</v>
      </c>
      <c r="C11" s="49">
        <v>8.3000000000000004E-2</v>
      </c>
      <c r="D11" s="50">
        <f>(ATAN(C11/F11))</f>
        <v>9.1256308601198696E-2</v>
      </c>
      <c r="E11" s="50">
        <f>SIN(D11)</f>
        <v>9.1129701925588918E-2</v>
      </c>
      <c r="F11" s="50">
        <v>0.90700000000000003</v>
      </c>
      <c r="G11" s="51" t="s">
        <v>101</v>
      </c>
      <c r="H11" s="16"/>
    </row>
    <row r="12" spans="2:8">
      <c r="B12" s="13">
        <v>7</v>
      </c>
      <c r="C12" s="46">
        <v>0.10249999999999999</v>
      </c>
      <c r="D12" s="2">
        <f t="shared" si="0"/>
        <v>0.11253248362998998</v>
      </c>
      <c r="E12" s="2">
        <f t="shared" si="1"/>
        <v>0.11229512366362336</v>
      </c>
      <c r="F12" s="2">
        <v>0.90700000000000003</v>
      </c>
      <c r="H12" s="16"/>
    </row>
    <row r="13" spans="2:8">
      <c r="C13" s="42"/>
      <c r="H13" s="16"/>
    </row>
    <row r="14" spans="2:8">
      <c r="B14" t="s">
        <v>63</v>
      </c>
      <c r="G14" s="1"/>
    </row>
    <row r="16" spans="2:8">
      <c r="B16" t="s">
        <v>66</v>
      </c>
      <c r="F16" t="s">
        <v>97</v>
      </c>
    </row>
    <row r="17" spans="2:12">
      <c r="B17" t="s">
        <v>67</v>
      </c>
      <c r="F17">
        <f t="array" ref="F17:G18">LINEST(L22:L27,K22:K27,FALSE,TRUE)</f>
        <v>1.5961813020270332E-2</v>
      </c>
      <c r="G17">
        <v>0</v>
      </c>
    </row>
    <row r="18" spans="2:12">
      <c r="F18">
        <v>1.5123213199935942E-4</v>
      </c>
      <c r="G18" t="e">
        <v>#N/A</v>
      </c>
    </row>
    <row r="19" spans="2:12">
      <c r="B19" s="43" t="s">
        <v>78</v>
      </c>
      <c r="C19" t="s">
        <v>79</v>
      </c>
    </row>
    <row r="20" spans="2:12">
      <c r="C20" t="s">
        <v>80</v>
      </c>
      <c r="E20" t="s">
        <v>102</v>
      </c>
      <c r="F20">
        <f>2*F18</f>
        <v>3.0246426399871884E-4</v>
      </c>
    </row>
    <row r="21" spans="2:12">
      <c r="K21" s="2" t="s">
        <v>69</v>
      </c>
      <c r="L21" s="38" t="s">
        <v>70</v>
      </c>
    </row>
    <row r="22" spans="2:12">
      <c r="B22" t="s">
        <v>81</v>
      </c>
      <c r="C22">
        <v>1.5959999999999998E-2</v>
      </c>
      <c r="E22" s="43" t="s">
        <v>103</v>
      </c>
      <c r="F22">
        <f>632.8/E11</f>
        <v>6943.9489719466737</v>
      </c>
      <c r="K22" s="2">
        <v>1</v>
      </c>
      <c r="L22" s="2">
        <f>E6</f>
        <v>1.5433663191818714E-2</v>
      </c>
    </row>
    <row r="23" spans="2:12">
      <c r="B23" t="s">
        <v>82</v>
      </c>
      <c r="C23">
        <v>40</v>
      </c>
      <c r="D23" t="s">
        <v>83</v>
      </c>
      <c r="K23" s="2">
        <v>2</v>
      </c>
      <c r="L23" s="2">
        <f>E7</f>
        <v>2.8654160987758262E-2</v>
      </c>
    </row>
    <row r="24" spans="2:12">
      <c r="B24" s="43" t="s">
        <v>84</v>
      </c>
      <c r="C24">
        <f>C22*C23*1000</f>
        <v>638.4</v>
      </c>
      <c r="D24" t="s">
        <v>85</v>
      </c>
      <c r="G24" s="1"/>
      <c r="K24" s="2">
        <v>3</v>
      </c>
      <c r="L24" s="2">
        <f>E8</f>
        <v>4.8454594263178871E-2</v>
      </c>
    </row>
    <row r="25" spans="2:12">
      <c r="K25" s="2">
        <v>4</v>
      </c>
      <c r="L25" s="2">
        <f>E9</f>
        <v>6.4364605583874065E-2</v>
      </c>
    </row>
    <row r="26" spans="2:12">
      <c r="C26">
        <f>SQRT((C23*F20)^2+(C22*0.4)^2)</f>
        <v>1.3679578414339337E-2</v>
      </c>
      <c r="K26" s="2">
        <v>5</v>
      </c>
      <c r="L26" s="2">
        <f>E10</f>
        <v>7.9679699634076548E-2</v>
      </c>
    </row>
    <row r="27" spans="2:12">
      <c r="K27" s="2">
        <v>7</v>
      </c>
      <c r="L27" s="2">
        <f t="shared" ref="L27" si="2">E12</f>
        <v>0.11229512366362336</v>
      </c>
    </row>
    <row r="36" spans="2:11">
      <c r="B36" s="31" t="s">
        <v>54</v>
      </c>
    </row>
    <row r="38" spans="2:11" ht="75">
      <c r="B38" s="39" t="s">
        <v>55</v>
      </c>
      <c r="C38" s="37" t="s">
        <v>56</v>
      </c>
      <c r="D38" s="35" t="s">
        <v>57</v>
      </c>
      <c r="E38" s="35" t="s">
        <v>58</v>
      </c>
      <c r="F38" s="35" t="s">
        <v>59</v>
      </c>
    </row>
    <row r="39" spans="2:11">
      <c r="B39" s="13">
        <v>1</v>
      </c>
      <c r="C39" s="34">
        <v>1194</v>
      </c>
      <c r="D39" s="2">
        <f>$H$41-C39</f>
        <v>342</v>
      </c>
      <c r="E39" s="2">
        <f>$J$43/$H$43*D39</f>
        <v>4.6757812500000002E-3</v>
      </c>
      <c r="F39" s="2">
        <f>ATAN(E39/$H$46)</f>
        <v>6.6322165858604528E-3</v>
      </c>
    </row>
    <row r="40" spans="2:11">
      <c r="B40" s="13">
        <v>2</v>
      </c>
      <c r="C40" s="34">
        <v>1089</v>
      </c>
      <c r="D40" s="2">
        <f t="shared" ref="D40:D49" si="3">$H$41-C40</f>
        <v>447</v>
      </c>
      <c r="E40" s="2">
        <f>$J$43/$H$43*D40</f>
        <v>6.111328125E-3</v>
      </c>
      <c r="F40" s="2">
        <f t="shared" ref="F40:F47" si="4">ATAN(E40/$H$46)</f>
        <v>8.6683334125196194E-3</v>
      </c>
      <c r="H40" t="s">
        <v>72</v>
      </c>
    </row>
    <row r="41" spans="2:11">
      <c r="B41" s="13">
        <v>3</v>
      </c>
      <c r="C41" s="34">
        <v>983</v>
      </c>
      <c r="D41" s="2">
        <f t="shared" si="3"/>
        <v>553</v>
      </c>
      <c r="E41" s="2">
        <f t="shared" ref="E41:E49" si="5">$J$43/$H$43*D41</f>
        <v>7.560546875E-3</v>
      </c>
      <c r="F41" s="2">
        <f t="shared" si="4"/>
        <v>1.0723768870614603E-2</v>
      </c>
      <c r="H41">
        <v>1536</v>
      </c>
    </row>
    <row r="42" spans="2:11">
      <c r="B42" s="13">
        <v>4</v>
      </c>
      <c r="C42" s="34">
        <v>881</v>
      </c>
      <c r="D42" s="2">
        <f t="shared" si="3"/>
        <v>655</v>
      </c>
      <c r="E42" s="2">
        <f t="shared" si="5"/>
        <v>8.9550781249999999E-3</v>
      </c>
      <c r="F42" s="2">
        <f t="shared" si="4"/>
        <v>1.270155538586404E-2</v>
      </c>
    </row>
    <row r="43" spans="2:11">
      <c r="B43" s="13">
        <v>5</v>
      </c>
      <c r="C43" s="34">
        <v>772</v>
      </c>
      <c r="D43" s="2">
        <f t="shared" si="3"/>
        <v>764</v>
      </c>
      <c r="E43" s="2">
        <f t="shared" si="5"/>
        <v>1.04453125E-2</v>
      </c>
      <c r="F43" s="2">
        <f t="shared" si="4"/>
        <v>1.4814962126173396E-2</v>
      </c>
      <c r="H43">
        <v>2048</v>
      </c>
      <c r="I43" t="s">
        <v>86</v>
      </c>
      <c r="J43">
        <v>2.8000000000000001E-2</v>
      </c>
      <c r="K43" t="s">
        <v>73</v>
      </c>
    </row>
    <row r="44" spans="2:11">
      <c r="B44" s="13">
        <v>6</v>
      </c>
      <c r="C44" s="34">
        <v>666</v>
      </c>
      <c r="D44" s="2">
        <f t="shared" si="3"/>
        <v>870</v>
      </c>
      <c r="E44" s="2">
        <f t="shared" si="5"/>
        <v>1.189453125E-2</v>
      </c>
      <c r="F44" s="2">
        <f t="shared" si="4"/>
        <v>1.6870074945140631E-2</v>
      </c>
    </row>
    <row r="45" spans="2:11">
      <c r="B45" s="13">
        <v>7</v>
      </c>
      <c r="C45" s="34">
        <v>560</v>
      </c>
      <c r="D45" s="2">
        <f t="shared" si="3"/>
        <v>976</v>
      </c>
      <c r="E45" s="2">
        <f t="shared" si="5"/>
        <v>1.334375E-2</v>
      </c>
      <c r="F45" s="2">
        <f t="shared" si="4"/>
        <v>1.8925045259528778E-2</v>
      </c>
      <c r="H45" t="s">
        <v>75</v>
      </c>
    </row>
    <row r="46" spans="2:11">
      <c r="B46" s="13">
        <v>8</v>
      </c>
      <c r="C46" s="34">
        <v>450</v>
      </c>
      <c r="D46" s="2">
        <f t="shared" si="3"/>
        <v>1086</v>
      </c>
      <c r="E46" s="2">
        <f t="shared" si="5"/>
        <v>1.4847656250000001E-2</v>
      </c>
      <c r="F46" s="2">
        <f t="shared" si="4"/>
        <v>2.1057392387743488E-2</v>
      </c>
      <c r="H46">
        <v>0.70499999999999996</v>
      </c>
      <c r="I46" t="s">
        <v>73</v>
      </c>
    </row>
    <row r="47" spans="2:11">
      <c r="B47" s="13">
        <v>9</v>
      </c>
      <c r="C47" s="34">
        <v>344</v>
      </c>
      <c r="D47" s="2">
        <f t="shared" si="3"/>
        <v>1192</v>
      </c>
      <c r="E47" s="2">
        <f t="shared" si="5"/>
        <v>1.6296874999999999E-2</v>
      </c>
      <c r="F47" s="2">
        <f t="shared" si="4"/>
        <v>2.3112018658687204E-2</v>
      </c>
    </row>
    <row r="48" spans="2:11">
      <c r="B48" s="13">
        <v>10</v>
      </c>
      <c r="C48" s="34">
        <v>235</v>
      </c>
      <c r="D48" s="2">
        <f t="shared" si="3"/>
        <v>1301</v>
      </c>
      <c r="E48" s="2">
        <f t="shared" si="5"/>
        <v>1.7787109374999999E-2</v>
      </c>
      <c r="F48" s="2">
        <f>ATAN(E48/$H$46)</f>
        <v>2.5224591046362859E-2</v>
      </c>
    </row>
    <row r="49" spans="2:6">
      <c r="B49" s="44">
        <v>11</v>
      </c>
      <c r="C49" s="45">
        <v>124</v>
      </c>
      <c r="D49" s="2">
        <f t="shared" si="3"/>
        <v>1412</v>
      </c>
      <c r="E49" s="2">
        <f t="shared" si="5"/>
        <v>1.9304687500000001E-2</v>
      </c>
      <c r="F49" s="2">
        <f>ATAN(E49/$H$46)</f>
        <v>2.7375694700252536E-2</v>
      </c>
    </row>
    <row r="51" spans="2:6">
      <c r="B51" t="s">
        <v>64</v>
      </c>
      <c r="C51" s="41" t="s">
        <v>65</v>
      </c>
    </row>
    <row r="52" spans="2:6">
      <c r="B52" t="s">
        <v>71</v>
      </c>
      <c r="C52" t="s">
        <v>74</v>
      </c>
      <c r="E52" s="2" t="s">
        <v>76</v>
      </c>
      <c r="F52" s="2" t="s">
        <v>77</v>
      </c>
    </row>
    <row r="53" spans="2:6">
      <c r="E53" s="2">
        <v>1</v>
      </c>
      <c r="F53" s="2">
        <f t="shared" ref="F53:F63" si="6">F39</f>
        <v>6.6322165858604528E-3</v>
      </c>
    </row>
    <row r="54" spans="2:6">
      <c r="E54" s="2">
        <v>2</v>
      </c>
      <c r="F54" s="2">
        <f t="shared" si="6"/>
        <v>8.6683334125196194E-3</v>
      </c>
    </row>
    <row r="55" spans="2:6">
      <c r="B55" t="s">
        <v>93</v>
      </c>
      <c r="C55" s="47">
        <v>3</v>
      </c>
      <c r="D55" t="s">
        <v>92</v>
      </c>
      <c r="E55" s="2">
        <v>3</v>
      </c>
      <c r="F55" s="2">
        <f t="shared" si="6"/>
        <v>1.0723768870614603E-2</v>
      </c>
    </row>
    <row r="56" spans="2:6">
      <c r="B56" t="s">
        <v>94</v>
      </c>
      <c r="C56" s="47">
        <v>1299</v>
      </c>
      <c r="E56" s="2">
        <v>4</v>
      </c>
      <c r="F56" s="2">
        <f t="shared" si="6"/>
        <v>1.270155538586404E-2</v>
      </c>
    </row>
    <row r="57" spans="2:6">
      <c r="B57" t="s">
        <v>95</v>
      </c>
      <c r="C57" s="47">
        <v>139</v>
      </c>
      <c r="E57" s="2">
        <v>5</v>
      </c>
      <c r="F57" s="2">
        <f t="shared" si="6"/>
        <v>1.4814962126173396E-2</v>
      </c>
    </row>
    <row r="58" spans="2:6">
      <c r="B58" t="s">
        <v>96</v>
      </c>
      <c r="C58" s="47">
        <f>C55*C57/C56</f>
        <v>0.32101616628175522</v>
      </c>
      <c r="E58" s="2">
        <v>6</v>
      </c>
      <c r="F58" s="2">
        <f t="shared" si="6"/>
        <v>1.6870074945140631E-2</v>
      </c>
    </row>
    <row r="59" spans="2:6">
      <c r="E59" s="2">
        <v>7</v>
      </c>
      <c r="F59" s="2">
        <f t="shared" si="6"/>
        <v>1.8925045259528778E-2</v>
      </c>
    </row>
    <row r="60" spans="2:6">
      <c r="E60" s="2">
        <v>8</v>
      </c>
      <c r="F60" s="2">
        <f t="shared" si="6"/>
        <v>2.1057392387743488E-2</v>
      </c>
    </row>
    <row r="61" spans="2:6">
      <c r="B61" t="s">
        <v>87</v>
      </c>
      <c r="E61" s="2">
        <v>9</v>
      </c>
      <c r="F61" s="2">
        <f t="shared" si="6"/>
        <v>2.3112018658687204E-2</v>
      </c>
    </row>
    <row r="62" spans="2:6">
      <c r="B62" s="43" t="s">
        <v>89</v>
      </c>
      <c r="C62">
        <v>632.79999999999995</v>
      </c>
      <c r="D62" t="s">
        <v>85</v>
      </c>
      <c r="E62" s="2">
        <v>10</v>
      </c>
      <c r="F62" s="2">
        <f t="shared" si="6"/>
        <v>2.5224591046362859E-2</v>
      </c>
    </row>
    <row r="63" spans="2:6">
      <c r="B63" t="s">
        <v>88</v>
      </c>
      <c r="C63">
        <v>2.0699999999999998E-3</v>
      </c>
      <c r="E63" s="2">
        <v>11</v>
      </c>
      <c r="F63" s="2">
        <f t="shared" si="6"/>
        <v>2.7375694700252536E-2</v>
      </c>
    </row>
    <row r="65" spans="2:6">
      <c r="B65" t="s">
        <v>90</v>
      </c>
      <c r="C65">
        <f>(C62/C63)/1000000</f>
        <v>0.30570048309178743</v>
      </c>
      <c r="D65" t="s">
        <v>91</v>
      </c>
      <c r="E65" t="s">
        <v>100</v>
      </c>
      <c r="F65">
        <f>C65/0.0006328</f>
        <v>483.09178743961354</v>
      </c>
    </row>
    <row r="66" spans="2:6">
      <c r="B66" s="43" t="s">
        <v>98</v>
      </c>
      <c r="C66">
        <f>C65*0.03</f>
        <v>9.1710144927536225E-3</v>
      </c>
      <c r="D66" t="s">
        <v>91</v>
      </c>
    </row>
    <row r="67" spans="2:6">
      <c r="C67" t="s">
        <v>99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P77"/>
  <sheetViews>
    <sheetView topLeftCell="A47" workbookViewId="0">
      <selection activeCell="N64" sqref="N64"/>
    </sheetView>
  </sheetViews>
  <sheetFormatPr baseColWidth="10" defaultRowHeight="15"/>
  <cols>
    <col min="2" max="2" width="27.140625" customWidth="1"/>
    <col min="3" max="3" width="10" customWidth="1"/>
    <col min="4" max="4" width="7.85546875" customWidth="1"/>
    <col min="5" max="10" width="6.7109375" customWidth="1"/>
    <col min="12" max="12" width="13.42578125" customWidth="1"/>
    <col min="13" max="13" width="13.85546875" bestFit="1" customWidth="1"/>
    <col min="14" max="14" width="23.140625" bestFit="1" customWidth="1"/>
    <col min="15" max="15" width="24.42578125" customWidth="1"/>
  </cols>
  <sheetData>
    <row r="2" spans="2:15">
      <c r="B2" t="s">
        <v>147</v>
      </c>
    </row>
    <row r="8" spans="2:15" ht="14.25" customHeight="1"/>
    <row r="9" spans="2:15">
      <c r="B9" t="s">
        <v>104</v>
      </c>
    </row>
    <row r="11" spans="2:15">
      <c r="B11" s="2"/>
      <c r="C11" s="252" t="s">
        <v>105</v>
      </c>
      <c r="D11" s="252"/>
      <c r="E11" s="252"/>
      <c r="F11" s="252"/>
      <c r="G11" s="252"/>
      <c r="H11" s="252"/>
      <c r="I11" s="252"/>
      <c r="J11" s="252"/>
      <c r="L11" s="2"/>
      <c r="M11" s="2" t="s">
        <v>131</v>
      </c>
      <c r="N11" s="2" t="s">
        <v>132</v>
      </c>
      <c r="O11" s="2" t="s">
        <v>133</v>
      </c>
    </row>
    <row r="12" spans="2:15" ht="15.75" thickBot="1">
      <c r="B12" s="2"/>
      <c r="C12" s="52">
        <v>1</v>
      </c>
      <c r="D12" s="52">
        <v>2</v>
      </c>
      <c r="E12" s="52">
        <v>3</v>
      </c>
      <c r="F12" s="52">
        <v>4</v>
      </c>
      <c r="G12" s="52">
        <v>5</v>
      </c>
      <c r="H12" s="52">
        <v>6</v>
      </c>
      <c r="I12" s="52">
        <v>7</v>
      </c>
      <c r="J12" s="52">
        <v>8</v>
      </c>
      <c r="L12" s="53" t="s">
        <v>141</v>
      </c>
      <c r="M12" s="53">
        <v>35</v>
      </c>
      <c r="N12" s="53">
        <v>48</v>
      </c>
      <c r="O12" s="53">
        <v>200</v>
      </c>
    </row>
    <row r="13" spans="2:15" ht="15.75" thickTop="1">
      <c r="B13" s="60" t="s">
        <v>106</v>
      </c>
      <c r="C13" s="58">
        <v>217</v>
      </c>
      <c r="D13" s="58">
        <v>221</v>
      </c>
      <c r="E13" s="58">
        <v>222</v>
      </c>
      <c r="F13" s="58">
        <v>223</v>
      </c>
      <c r="G13" s="58">
        <v>224</v>
      </c>
      <c r="H13" s="58">
        <v>224</v>
      </c>
      <c r="I13" s="58">
        <v>225</v>
      </c>
      <c r="J13" s="58">
        <v>225</v>
      </c>
      <c r="L13" s="54"/>
      <c r="M13" s="54"/>
      <c r="N13" s="54"/>
      <c r="O13" s="54"/>
    </row>
    <row r="14" spans="2:15">
      <c r="B14" s="60" t="s">
        <v>107</v>
      </c>
      <c r="C14" s="253">
        <v>267</v>
      </c>
      <c r="D14" s="254"/>
      <c r="E14" s="254"/>
      <c r="F14" s="254"/>
      <c r="G14" s="254"/>
      <c r="H14" s="254"/>
      <c r="I14" s="254"/>
      <c r="J14" s="255"/>
      <c r="N14" s="2" t="s">
        <v>146</v>
      </c>
      <c r="O14" s="2" t="s">
        <v>145</v>
      </c>
    </row>
    <row r="15" spans="2:15">
      <c r="B15" s="60" t="s">
        <v>108</v>
      </c>
      <c r="C15" s="58">
        <v>486</v>
      </c>
      <c r="D15" s="58">
        <v>550</v>
      </c>
      <c r="E15" s="58">
        <v>600</v>
      </c>
      <c r="F15" s="58">
        <v>650</v>
      </c>
      <c r="G15" s="58">
        <v>700</v>
      </c>
      <c r="H15" s="58">
        <v>750</v>
      </c>
      <c r="I15" s="58">
        <v>800</v>
      </c>
      <c r="J15" s="58">
        <v>850</v>
      </c>
      <c r="M15" s="57" t="s">
        <v>144</v>
      </c>
      <c r="N15" s="2">
        <v>198</v>
      </c>
      <c r="O15" s="2">
        <v>250</v>
      </c>
    </row>
    <row r="16" spans="2:15">
      <c r="B16" s="60" t="s">
        <v>109</v>
      </c>
      <c r="C16" s="58">
        <v>5</v>
      </c>
      <c r="D16" s="58">
        <v>3</v>
      </c>
      <c r="E16" s="58">
        <v>3</v>
      </c>
      <c r="F16" s="58">
        <v>2</v>
      </c>
      <c r="G16" s="58">
        <v>2</v>
      </c>
      <c r="H16" s="58">
        <v>1</v>
      </c>
      <c r="I16" s="58">
        <v>1</v>
      </c>
      <c r="J16" s="58">
        <v>1</v>
      </c>
      <c r="L16" s="1"/>
      <c r="M16" s="1"/>
      <c r="N16" s="1"/>
      <c r="O16" s="1"/>
    </row>
    <row r="17" spans="2:15" ht="30">
      <c r="B17" s="60" t="s">
        <v>110</v>
      </c>
      <c r="C17" s="2">
        <v>70</v>
      </c>
      <c r="D17" s="2">
        <v>64</v>
      </c>
      <c r="E17" s="2">
        <v>80</v>
      </c>
      <c r="F17" s="2">
        <v>63</v>
      </c>
      <c r="G17" s="2">
        <v>71</v>
      </c>
      <c r="H17" s="2">
        <v>42</v>
      </c>
      <c r="I17" s="2">
        <v>47</v>
      </c>
      <c r="J17" s="2">
        <v>52</v>
      </c>
      <c r="L17" s="1"/>
      <c r="M17" s="1"/>
      <c r="N17" s="1"/>
      <c r="O17" s="1"/>
    </row>
    <row r="18" spans="2:15" ht="30">
      <c r="B18" s="60" t="s">
        <v>111</v>
      </c>
      <c r="C18" s="59">
        <f>C16*$N$15/$O$15</f>
        <v>3.96</v>
      </c>
      <c r="D18" s="59">
        <f t="shared" ref="D18:J18" si="0">D16*$N$15/$O$15</f>
        <v>2.3759999999999999</v>
      </c>
      <c r="E18" s="59">
        <f t="shared" si="0"/>
        <v>2.3759999999999999</v>
      </c>
      <c r="F18" s="59">
        <f t="shared" si="0"/>
        <v>1.5840000000000001</v>
      </c>
      <c r="G18" s="59">
        <f t="shared" si="0"/>
        <v>1.5840000000000001</v>
      </c>
      <c r="H18" s="59">
        <f t="shared" si="0"/>
        <v>0.79200000000000004</v>
      </c>
      <c r="I18" s="59">
        <f t="shared" si="0"/>
        <v>0.79200000000000004</v>
      </c>
      <c r="J18" s="59">
        <f t="shared" si="0"/>
        <v>0.79200000000000004</v>
      </c>
      <c r="L18" s="1"/>
      <c r="M18" s="1"/>
      <c r="N18" s="1"/>
      <c r="O18" s="1"/>
    </row>
    <row r="20" spans="2:15" ht="30">
      <c r="B20" s="55" t="s">
        <v>139</v>
      </c>
    </row>
    <row r="23" spans="2:15">
      <c r="B23" s="56" t="s">
        <v>140</v>
      </c>
    </row>
    <row r="28" spans="2:15">
      <c r="N28" t="s">
        <v>143</v>
      </c>
      <c r="O28" t="s">
        <v>142</v>
      </c>
    </row>
    <row r="29" spans="2:15">
      <c r="N29">
        <f>C35</f>
        <v>136</v>
      </c>
      <c r="O29">
        <f>C34</f>
        <v>17.676767676767678</v>
      </c>
    </row>
    <row r="30" spans="2:15">
      <c r="B30" t="s">
        <v>134</v>
      </c>
      <c r="N30">
        <f>D35</f>
        <v>200</v>
      </c>
      <c r="O30">
        <f>D34</f>
        <v>26.936026936026938</v>
      </c>
    </row>
    <row r="31" spans="2:15">
      <c r="N31">
        <f>E35</f>
        <v>250</v>
      </c>
      <c r="O31">
        <f>E34</f>
        <v>33.670033670033675</v>
      </c>
    </row>
    <row r="32" spans="2:15">
      <c r="B32" s="2"/>
      <c r="C32" s="252" t="s">
        <v>135</v>
      </c>
      <c r="D32" s="252"/>
      <c r="E32" s="252"/>
      <c r="F32" s="252"/>
      <c r="G32" s="252"/>
      <c r="H32" s="252"/>
      <c r="I32" s="252"/>
      <c r="J32" s="252"/>
      <c r="N32">
        <f>F35</f>
        <v>300</v>
      </c>
      <c r="O32">
        <f>F34</f>
        <v>39.772727272727273</v>
      </c>
    </row>
    <row r="33" spans="2:15" ht="15.75" thickBot="1">
      <c r="B33" s="2"/>
      <c r="C33" s="52">
        <v>1</v>
      </c>
      <c r="D33" s="52">
        <v>2</v>
      </c>
      <c r="E33" s="52">
        <v>3</v>
      </c>
      <c r="F33" s="52">
        <v>4</v>
      </c>
      <c r="G33" s="52">
        <v>5</v>
      </c>
      <c r="H33" s="52">
        <v>6</v>
      </c>
      <c r="I33" s="52">
        <v>7</v>
      </c>
      <c r="J33" s="52">
        <v>8</v>
      </c>
      <c r="N33">
        <f>G35</f>
        <v>350</v>
      </c>
      <c r="O33">
        <f>G34</f>
        <v>44.823232323232318</v>
      </c>
    </row>
    <row r="34" spans="2:15" ht="15.75" thickTop="1">
      <c r="B34" s="2" t="s">
        <v>138</v>
      </c>
      <c r="C34" s="109">
        <f>C17/C18</f>
        <v>17.676767676767678</v>
      </c>
      <c r="D34" s="109">
        <f>D17/D18</f>
        <v>26.936026936026938</v>
      </c>
      <c r="E34" s="109">
        <f>E17/E18</f>
        <v>33.670033670033675</v>
      </c>
      <c r="F34" s="109">
        <f t="shared" ref="F34:J34" si="1">F17/F18</f>
        <v>39.772727272727273</v>
      </c>
      <c r="G34" s="109">
        <f t="shared" si="1"/>
        <v>44.823232323232318</v>
      </c>
      <c r="H34" s="109">
        <f t="shared" si="1"/>
        <v>53.030303030303031</v>
      </c>
      <c r="I34" s="109">
        <f t="shared" si="1"/>
        <v>59.343434343434339</v>
      </c>
      <c r="J34" s="109">
        <f t="shared" si="1"/>
        <v>65.656565656565647</v>
      </c>
      <c r="N34">
        <f>H35</f>
        <v>400</v>
      </c>
      <c r="O34">
        <f>H34</f>
        <v>53.030303030303031</v>
      </c>
    </row>
    <row r="35" spans="2:15">
      <c r="B35" s="2" t="s">
        <v>136</v>
      </c>
      <c r="C35" s="2">
        <f>(C15-$C$14)-($M$12+$N$12)</f>
        <v>136</v>
      </c>
      <c r="D35" s="2">
        <f t="shared" ref="D35:J35" si="2">(D15-$C$14)-($M$12+$N$12)</f>
        <v>200</v>
      </c>
      <c r="E35" s="2">
        <f t="shared" si="2"/>
        <v>250</v>
      </c>
      <c r="F35" s="2">
        <f t="shared" si="2"/>
        <v>300</v>
      </c>
      <c r="G35" s="2">
        <f t="shared" si="2"/>
        <v>350</v>
      </c>
      <c r="H35" s="2">
        <f t="shared" si="2"/>
        <v>400</v>
      </c>
      <c r="I35" s="2">
        <f t="shared" si="2"/>
        <v>450</v>
      </c>
      <c r="J35" s="2">
        <f t="shared" si="2"/>
        <v>500</v>
      </c>
      <c r="N35">
        <f>I35</f>
        <v>450</v>
      </c>
      <c r="O35">
        <f>I34</f>
        <v>59.343434343434339</v>
      </c>
    </row>
    <row r="36" spans="2:15">
      <c r="B36" s="2" t="s">
        <v>137</v>
      </c>
      <c r="C36" s="28">
        <f>(C35/$M$12)*($O$15/$N$12)</f>
        <v>20.238095238095237</v>
      </c>
      <c r="D36" s="28">
        <f>(D35/$M$12)*($O$15/$N$12)</f>
        <v>29.761904761904759</v>
      </c>
      <c r="E36" s="28">
        <f t="shared" ref="E36:I36" si="3">(E35/$M$12)*($O$15/$N$12)</f>
        <v>37.202380952380949</v>
      </c>
      <c r="F36" s="28">
        <f t="shared" si="3"/>
        <v>44.642857142857139</v>
      </c>
      <c r="G36" s="28">
        <f t="shared" si="3"/>
        <v>52.083333333333329</v>
      </c>
      <c r="H36" s="28">
        <f t="shared" si="3"/>
        <v>59.523809523809518</v>
      </c>
      <c r="I36" s="28">
        <f t="shared" si="3"/>
        <v>66.964285714285708</v>
      </c>
      <c r="J36" s="28">
        <f>(J35/$M$12)*($O$15/$N$12)</f>
        <v>74.404761904761898</v>
      </c>
      <c r="N36">
        <f>J35</f>
        <v>500</v>
      </c>
      <c r="O36">
        <f>J34</f>
        <v>65.656565656565647</v>
      </c>
    </row>
    <row r="40" spans="2:15">
      <c r="B40" t="s">
        <v>148</v>
      </c>
      <c r="C40">
        <f t="array" ref="C40:D41">LINEST(O29:O36,N29:N36,FALSE,TRUE)</f>
        <v>0.13168517963992787</v>
      </c>
      <c r="D40">
        <v>0</v>
      </c>
    </row>
    <row r="41" spans="2:15">
      <c r="C41">
        <v>6.5231802981215799E-4</v>
      </c>
      <c r="D41" t="e">
        <v>#N/A</v>
      </c>
    </row>
    <row r="43" spans="2:15">
      <c r="B43" t="s">
        <v>149</v>
      </c>
      <c r="C43">
        <f>C41*2</f>
        <v>1.304636059624316E-3</v>
      </c>
    </row>
    <row r="46" spans="2:15">
      <c r="B46" t="s">
        <v>150</v>
      </c>
      <c r="C46">
        <f>O15/(M12*N12)</f>
        <v>0.14880952380952381</v>
      </c>
    </row>
    <row r="50" spans="2:14">
      <c r="B50" s="61" t="s">
        <v>151</v>
      </c>
      <c r="C50" s="62"/>
      <c r="D50" s="62"/>
      <c r="E50" s="62"/>
      <c r="F50" s="62"/>
      <c r="G50" s="62"/>
      <c r="H50" s="62"/>
      <c r="I50" s="62"/>
      <c r="J50" s="62"/>
    </row>
    <row r="51" spans="2:14">
      <c r="B51" s="62"/>
      <c r="C51" s="62"/>
      <c r="D51" s="62"/>
      <c r="E51" s="62"/>
      <c r="F51" s="62"/>
      <c r="G51" s="62"/>
      <c r="H51" s="62"/>
      <c r="I51" s="62"/>
      <c r="J51" s="62"/>
    </row>
    <row r="52" spans="2:14">
      <c r="B52" s="61" t="s">
        <v>152</v>
      </c>
      <c r="C52" s="62"/>
      <c r="D52" s="62"/>
      <c r="E52" s="62"/>
      <c r="F52" s="62"/>
      <c r="G52" s="62"/>
      <c r="H52" s="62"/>
      <c r="I52" s="62"/>
      <c r="J52" s="62"/>
    </row>
    <row r="53" spans="2:14">
      <c r="B53" s="63" t="s">
        <v>153</v>
      </c>
      <c r="C53" s="58">
        <v>55</v>
      </c>
      <c r="D53" s="62"/>
      <c r="G53" s="62"/>
      <c r="H53" s="62"/>
      <c r="I53" s="62"/>
      <c r="J53" s="62"/>
      <c r="L53" s="63" t="s">
        <v>154</v>
      </c>
      <c r="M53" s="58">
        <v>500</v>
      </c>
    </row>
    <row r="54" spans="2:14">
      <c r="B54" s="63" t="s">
        <v>155</v>
      </c>
      <c r="C54" s="58">
        <v>7</v>
      </c>
      <c r="D54" s="62"/>
      <c r="G54" s="62"/>
      <c r="H54" s="62"/>
      <c r="I54" s="62"/>
      <c r="J54" s="62"/>
      <c r="L54" s="63" t="s">
        <v>156</v>
      </c>
      <c r="M54" s="58">
        <v>48</v>
      </c>
    </row>
    <row r="55" spans="2:14">
      <c r="B55" s="63" t="s">
        <v>157</v>
      </c>
      <c r="C55" s="58">
        <f>C53/C54</f>
        <v>7.8571428571428568</v>
      </c>
      <c r="D55" s="62"/>
      <c r="G55" s="62"/>
      <c r="H55" s="62"/>
      <c r="I55" s="62"/>
      <c r="J55" s="62"/>
      <c r="L55" s="63" t="s">
        <v>158</v>
      </c>
      <c r="M55" s="58">
        <f>M53/M54</f>
        <v>10.416666666666666</v>
      </c>
    </row>
    <row r="56" spans="2:14">
      <c r="B56" s="61" t="s">
        <v>159</v>
      </c>
      <c r="C56" s="62"/>
      <c r="D56" s="62"/>
      <c r="G56" s="62"/>
      <c r="H56" s="62"/>
      <c r="I56" s="62"/>
      <c r="J56" s="62"/>
      <c r="L56" s="61" t="s">
        <v>160</v>
      </c>
      <c r="M56" s="62"/>
    </row>
    <row r="57" spans="2:14">
      <c r="B57" s="62"/>
      <c r="C57" s="62">
        <f>C55/M55</f>
        <v>0.75428571428571434</v>
      </c>
      <c r="D57" s="62"/>
      <c r="E57" s="62"/>
      <c r="F57" s="62"/>
      <c r="G57" s="62"/>
      <c r="H57" s="62"/>
      <c r="I57" s="62"/>
      <c r="J57" s="62"/>
    </row>
    <row r="58" spans="2:14">
      <c r="B58" s="62"/>
      <c r="C58" s="62"/>
      <c r="D58" s="62"/>
      <c r="E58" s="62"/>
      <c r="F58" s="62"/>
      <c r="G58" s="62"/>
      <c r="H58" s="62"/>
      <c r="I58" s="62"/>
      <c r="J58" s="62"/>
    </row>
    <row r="59" spans="2:14">
      <c r="B59" s="62"/>
      <c r="C59" s="62"/>
      <c r="D59" s="62"/>
      <c r="E59" s="62"/>
      <c r="F59" s="62"/>
      <c r="G59" s="62"/>
      <c r="H59" s="62"/>
      <c r="I59" s="62"/>
      <c r="J59" s="62"/>
    </row>
    <row r="60" spans="2:14">
      <c r="B60" s="62"/>
      <c r="C60" s="62"/>
      <c r="D60" s="62"/>
      <c r="E60" s="62"/>
      <c r="F60" s="62"/>
      <c r="G60" s="62"/>
      <c r="H60" s="62"/>
      <c r="I60" s="62"/>
      <c r="J60" s="62"/>
    </row>
    <row r="61" spans="2:14">
      <c r="G61" s="62"/>
      <c r="L61" s="61" t="s">
        <v>154</v>
      </c>
      <c r="M61" s="62">
        <v>1185</v>
      </c>
      <c r="N61" s="66" t="s">
        <v>91</v>
      </c>
    </row>
    <row r="62" spans="2:14">
      <c r="G62" s="62"/>
      <c r="L62" s="61" t="s">
        <v>156</v>
      </c>
      <c r="M62" s="62">
        <v>15</v>
      </c>
      <c r="N62" s="66" t="s">
        <v>91</v>
      </c>
    </row>
    <row r="63" spans="2:14">
      <c r="G63" s="62"/>
      <c r="L63" s="61" t="s">
        <v>166</v>
      </c>
      <c r="M63" s="62">
        <v>31000</v>
      </c>
      <c r="N63" s="66" t="s">
        <v>91</v>
      </c>
    </row>
    <row r="64" spans="2:14">
      <c r="G64" s="62"/>
      <c r="L64" s="61" t="s">
        <v>167</v>
      </c>
      <c r="M64" s="62">
        <v>5.5000000000000003E-4</v>
      </c>
      <c r="N64" s="66" t="s">
        <v>91</v>
      </c>
    </row>
    <row r="65" spans="2:16">
      <c r="G65" s="62"/>
      <c r="H65" s="62"/>
      <c r="I65" s="62"/>
      <c r="J65" s="62"/>
    </row>
    <row r="66" spans="2:16">
      <c r="B66" s="62"/>
      <c r="C66" s="62"/>
      <c r="D66" s="62"/>
      <c r="E66" s="62"/>
      <c r="F66" s="62"/>
      <c r="G66" s="62"/>
      <c r="H66" s="62"/>
      <c r="I66" s="62"/>
      <c r="J66" s="62"/>
      <c r="L66" s="63" t="s">
        <v>161</v>
      </c>
      <c r="M66" s="63" t="s">
        <v>162</v>
      </c>
      <c r="N66" s="63" t="s">
        <v>163</v>
      </c>
      <c r="O66" s="64" t="s">
        <v>164</v>
      </c>
      <c r="P66" s="65" t="s">
        <v>165</v>
      </c>
    </row>
    <row r="67" spans="2:16">
      <c r="B67" s="62"/>
      <c r="E67" s="62"/>
      <c r="F67" s="62"/>
      <c r="G67" s="62"/>
      <c r="H67" s="62"/>
      <c r="I67" s="62"/>
      <c r="J67" s="62"/>
      <c r="L67" s="63">
        <v>0.4</v>
      </c>
      <c r="M67" s="58">
        <v>48</v>
      </c>
      <c r="N67" s="67">
        <f>(1.22*$M$64)/M67</f>
        <v>1.3979166666666668E-5</v>
      </c>
      <c r="O67" s="68">
        <f>(L67/$M$63)</f>
        <v>1.2903225806451614E-5</v>
      </c>
      <c r="P67" s="69">
        <f>$M$61/$M$62</f>
        <v>79</v>
      </c>
    </row>
    <row r="68" spans="2:16">
      <c r="B68" s="62"/>
      <c r="E68" s="62"/>
      <c r="F68" s="62"/>
      <c r="G68" s="62"/>
      <c r="H68" s="62"/>
      <c r="I68" s="62"/>
      <c r="J68" s="62"/>
      <c r="L68" s="63">
        <v>0.5</v>
      </c>
      <c r="M68" s="58">
        <v>42</v>
      </c>
      <c r="N68" s="67">
        <f t="shared" ref="N68:N70" si="4">(1.22*$M$64)/M68</f>
        <v>1.5976190476190478E-5</v>
      </c>
      <c r="O68" s="68">
        <f t="shared" ref="O68:O70" si="5">(L68/$M$63)</f>
        <v>1.6129032258064517E-5</v>
      </c>
      <c r="P68" s="69">
        <f t="shared" ref="P68:P70" si="6">$M$61/$M$62</f>
        <v>79</v>
      </c>
    </row>
    <row r="69" spans="2:16">
      <c r="B69" s="62"/>
      <c r="E69" s="62"/>
      <c r="F69" s="62"/>
      <c r="G69" s="62"/>
      <c r="H69" s="62"/>
      <c r="I69" s="62"/>
      <c r="J69" s="62"/>
      <c r="L69" s="63">
        <v>0.6</v>
      </c>
      <c r="M69" s="58">
        <v>36</v>
      </c>
      <c r="N69" s="67">
        <f t="shared" si="4"/>
        <v>1.863888888888889E-5</v>
      </c>
      <c r="O69" s="68">
        <f t="shared" si="5"/>
        <v>1.9354838709677417E-5</v>
      </c>
      <c r="P69" s="69">
        <f t="shared" si="6"/>
        <v>79</v>
      </c>
    </row>
    <row r="70" spans="2:16">
      <c r="B70" s="62"/>
      <c r="E70" s="62"/>
      <c r="F70" s="62"/>
      <c r="G70" s="62"/>
      <c r="H70" s="62"/>
      <c r="I70" s="62"/>
      <c r="J70" s="62"/>
      <c r="L70" s="63">
        <v>0.7</v>
      </c>
      <c r="M70" s="58">
        <v>30</v>
      </c>
      <c r="N70" s="67">
        <f t="shared" si="4"/>
        <v>2.2366666666666667E-5</v>
      </c>
      <c r="O70" s="68">
        <f t="shared" si="5"/>
        <v>2.2580645161290321E-5</v>
      </c>
      <c r="P70" s="69">
        <f t="shared" si="6"/>
        <v>79</v>
      </c>
    </row>
    <row r="71" spans="2:16">
      <c r="B71" s="62"/>
      <c r="E71" s="62"/>
      <c r="F71" s="62"/>
      <c r="G71" s="62"/>
      <c r="H71" s="62"/>
      <c r="I71" s="62"/>
      <c r="J71" s="62"/>
    </row>
    <row r="72" spans="2:16">
      <c r="B72" s="62"/>
      <c r="E72" s="62"/>
      <c r="F72" s="62"/>
      <c r="G72" s="62"/>
      <c r="H72" s="62"/>
      <c r="I72" s="62"/>
      <c r="J72" s="62"/>
      <c r="M72" s="70" t="s">
        <v>168</v>
      </c>
      <c r="N72" s="71">
        <f>N67/O67*100</f>
        <v>108.33854166666667</v>
      </c>
    </row>
    <row r="73" spans="2:16">
      <c r="B73" s="62"/>
      <c r="C73" s="62"/>
      <c r="D73" s="62"/>
      <c r="E73" s="62"/>
      <c r="F73" s="62"/>
      <c r="G73" s="62"/>
      <c r="H73" s="62"/>
      <c r="I73" s="62"/>
      <c r="J73" s="62"/>
      <c r="M73" s="62"/>
      <c r="N73" s="71">
        <f>N68/O68*100</f>
        <v>99.052380952380958</v>
      </c>
    </row>
    <row r="74" spans="2:16">
      <c r="B74" s="62"/>
      <c r="C74" s="62"/>
      <c r="D74" s="62"/>
      <c r="E74" s="62"/>
      <c r="F74" s="62"/>
      <c r="G74" s="62"/>
      <c r="H74" s="62"/>
      <c r="I74" s="62"/>
      <c r="J74" s="62"/>
      <c r="M74" s="62"/>
      <c r="N74" s="71">
        <f>N69/O69*100</f>
        <v>96.300925925925938</v>
      </c>
    </row>
    <row r="75" spans="2:16">
      <c r="M75" s="62"/>
      <c r="N75" s="71">
        <f>N70/O70*100</f>
        <v>99.052380952380958</v>
      </c>
    </row>
    <row r="76" spans="2:16">
      <c r="M76" s="62"/>
      <c r="N76" s="62"/>
    </row>
    <row r="77" spans="2:16">
      <c r="M77" s="62"/>
      <c r="N77" s="71">
        <f>AVERAGE(N72:N75)</f>
        <v>100.68605737433862</v>
      </c>
    </row>
  </sheetData>
  <mergeCells count="3">
    <mergeCell ref="C11:J11"/>
    <mergeCell ref="C32:J32"/>
    <mergeCell ref="C14:J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3:R111"/>
  <sheetViews>
    <sheetView topLeftCell="A18" zoomScale="70" zoomScaleNormal="70" workbookViewId="0">
      <selection activeCell="I29" sqref="I29"/>
    </sheetView>
  </sheetViews>
  <sheetFormatPr baseColWidth="10" defaultRowHeight="15"/>
  <cols>
    <col min="7" max="7" width="13.42578125" customWidth="1"/>
    <col min="10" max="10" width="13.7109375" customWidth="1"/>
    <col min="13" max="13" width="11.42578125" customWidth="1"/>
  </cols>
  <sheetData>
    <row r="3" spans="2:10">
      <c r="B3" s="31" t="s">
        <v>255</v>
      </c>
      <c r="C3" s="31"/>
      <c r="D3" s="31"/>
      <c r="I3" s="1"/>
    </row>
    <row r="4" spans="2:10" ht="15.75" thickBot="1">
      <c r="I4" s="1"/>
    </row>
    <row r="5" spans="2:10" ht="15.75" thickBot="1">
      <c r="B5" s="96" t="s">
        <v>105</v>
      </c>
      <c r="C5" s="97" t="s">
        <v>196</v>
      </c>
      <c r="D5" s="97" t="s">
        <v>273</v>
      </c>
      <c r="E5" s="97" t="s">
        <v>10</v>
      </c>
      <c r="F5" s="97" t="s">
        <v>272</v>
      </c>
      <c r="G5" s="110" t="s">
        <v>271</v>
      </c>
      <c r="H5" s="96" t="s">
        <v>256</v>
      </c>
      <c r="I5" s="111"/>
    </row>
    <row r="6" spans="2:10">
      <c r="B6" s="98">
        <v>1</v>
      </c>
      <c r="C6" s="99">
        <v>0</v>
      </c>
      <c r="D6" s="82">
        <v>0.22051999999999999</v>
      </c>
      <c r="E6" s="82">
        <v>1.9741000000000002E-2</v>
      </c>
      <c r="F6" s="82">
        <v>2.4756999999999998</v>
      </c>
      <c r="G6" s="82">
        <v>-1.9921000000000001E-3</v>
      </c>
      <c r="H6" s="107">
        <v>0.99819999999999998</v>
      </c>
      <c r="I6" s="112"/>
    </row>
    <row r="7" spans="2:10">
      <c r="B7" s="100">
        <v>2</v>
      </c>
      <c r="C7" s="84">
        <v>1</v>
      </c>
      <c r="D7" s="83">
        <v>0.23149</v>
      </c>
      <c r="E7" s="83">
        <v>7.7496999999999996E-2</v>
      </c>
      <c r="F7" s="83">
        <v>2.4666000000000001</v>
      </c>
      <c r="G7" s="83">
        <v>-6.5998999999999995E-4</v>
      </c>
      <c r="H7" s="108">
        <v>0.99929999999999997</v>
      </c>
      <c r="I7" s="112"/>
    </row>
    <row r="8" spans="2:10">
      <c r="B8" s="100">
        <v>3</v>
      </c>
      <c r="C8" s="84">
        <v>3</v>
      </c>
      <c r="D8" s="83">
        <v>0.20713999999999999</v>
      </c>
      <c r="E8" s="83">
        <v>0.23153000000000001</v>
      </c>
      <c r="F8" s="83">
        <v>2.4702000000000002</v>
      </c>
      <c r="G8" s="83">
        <v>-6.9205000000000004E-4</v>
      </c>
      <c r="H8" s="108">
        <v>0.99960000000000004</v>
      </c>
      <c r="I8" s="112"/>
    </row>
    <row r="9" spans="2:10">
      <c r="B9" s="100">
        <v>4</v>
      </c>
      <c r="C9" s="84">
        <v>5</v>
      </c>
      <c r="D9" s="83">
        <v>0.19908999999999999</v>
      </c>
      <c r="E9" s="83">
        <v>0.38849</v>
      </c>
      <c r="F9" s="83">
        <v>2.4018999999999999</v>
      </c>
      <c r="G9" s="83">
        <v>-7.3123999999999997E-4</v>
      </c>
      <c r="H9" s="108">
        <v>0.98160000000000003</v>
      </c>
      <c r="I9" s="112"/>
    </row>
    <row r="10" spans="2:10" ht="15.75" thickBot="1">
      <c r="B10" s="101">
        <v>5</v>
      </c>
      <c r="C10" s="84">
        <v>7</v>
      </c>
      <c r="D10" s="83">
        <v>0.17347000000000001</v>
      </c>
      <c r="E10" s="83">
        <v>0.54844999999999999</v>
      </c>
      <c r="F10" s="83">
        <v>2.5468000000000002</v>
      </c>
      <c r="G10" s="125">
        <f>-2.0857*10^-6</f>
        <v>-2.0857000000000002E-6</v>
      </c>
      <c r="H10" s="108">
        <v>0.99950000000000006</v>
      </c>
      <c r="I10" s="112"/>
    </row>
    <row r="11" spans="2:10">
      <c r="I11" s="1"/>
    </row>
    <row r="12" spans="2:10">
      <c r="B12" t="s">
        <v>258</v>
      </c>
    </row>
    <row r="13" spans="2:10">
      <c r="B13" t="s">
        <v>259</v>
      </c>
      <c r="I13" s="2" t="s">
        <v>291</v>
      </c>
      <c r="J13" s="114">
        <f>2*H18/F6</f>
        <v>2.5379429281332904</v>
      </c>
    </row>
    <row r="14" spans="2:10">
      <c r="B14" t="s">
        <v>260</v>
      </c>
    </row>
    <row r="15" spans="2:10">
      <c r="B15" t="s">
        <v>261</v>
      </c>
    </row>
    <row r="16" spans="2:10">
      <c r="B16" t="s">
        <v>262</v>
      </c>
    </row>
    <row r="17" spans="2:10">
      <c r="B17" t="s">
        <v>263</v>
      </c>
    </row>
    <row r="18" spans="2:10">
      <c r="G18" s="113" t="s">
        <v>281</v>
      </c>
      <c r="H18">
        <f>PI()</f>
        <v>3.1415926535897931</v>
      </c>
    </row>
    <row r="21" spans="2:10">
      <c r="B21" s="2" t="s">
        <v>279</v>
      </c>
      <c r="C21" s="2" t="s">
        <v>280</v>
      </c>
      <c r="I21" s="2" t="s">
        <v>274</v>
      </c>
      <c r="J21" s="114">
        <f>SQRT((2*$H$18/$F$6)^2-E6^2)</f>
        <v>2.5378661508008613</v>
      </c>
    </row>
    <row r="22" spans="2:10">
      <c r="B22" s="2">
        <v>0</v>
      </c>
      <c r="C22" s="2">
        <f>J21</f>
        <v>2.5378661508008613</v>
      </c>
      <c r="I22" s="2" t="s">
        <v>275</v>
      </c>
      <c r="J22" s="114">
        <f>SQRT((2*$H$18/$F$6)^2-E7^2)</f>
        <v>2.5367594528162853</v>
      </c>
    </row>
    <row r="23" spans="2:10">
      <c r="B23" s="2">
        <v>1</v>
      </c>
      <c r="C23" s="2">
        <f>J22</f>
        <v>2.5367594528162853</v>
      </c>
      <c r="I23" s="2" t="s">
        <v>276</v>
      </c>
      <c r="J23" s="114">
        <f>SQRT((2*$H$18/$F$6)^2-E8^2)</f>
        <v>2.5273599200671399</v>
      </c>
    </row>
    <row r="24" spans="2:10">
      <c r="B24" s="2">
        <v>3</v>
      </c>
      <c r="C24" s="2">
        <f>J23</f>
        <v>2.5273599200671399</v>
      </c>
      <c r="I24" s="2" t="s">
        <v>277</v>
      </c>
      <c r="J24" s="114">
        <f>SQRT((2*$H$18/$F$6)^2-E9^2)</f>
        <v>2.508033059264128</v>
      </c>
    </row>
    <row r="25" spans="2:10">
      <c r="B25" s="2">
        <v>5</v>
      </c>
      <c r="C25" s="2">
        <f>J24</f>
        <v>2.508033059264128</v>
      </c>
      <c r="I25" s="2" t="s">
        <v>278</v>
      </c>
      <c r="J25" s="114">
        <f>SQRT((2*$H$18/$F$6)^2-E10^2)</f>
        <v>2.477974354984688</v>
      </c>
    </row>
    <row r="26" spans="2:10">
      <c r="B26" s="2">
        <v>7</v>
      </c>
      <c r="C26" s="2">
        <f>J25</f>
        <v>2.477974354984688</v>
      </c>
    </row>
    <row r="28" spans="2:10">
      <c r="I28" t="s">
        <v>485</v>
      </c>
    </row>
    <row r="35" spans="2:11">
      <c r="B35" t="s">
        <v>282</v>
      </c>
    </row>
    <row r="38" spans="2:11">
      <c r="I38" s="2" t="s">
        <v>279</v>
      </c>
      <c r="J38" s="2"/>
      <c r="K38" s="2"/>
    </row>
    <row r="39" spans="2:11">
      <c r="B39" s="115">
        <f>K39</f>
        <v>6.0057850089999991E-3</v>
      </c>
      <c r="C39" s="115">
        <f>J39</f>
        <v>6.4351485214527795</v>
      </c>
      <c r="I39" s="2">
        <v>1</v>
      </c>
      <c r="J39" s="114">
        <f>J22^2</f>
        <v>6.4351485214527795</v>
      </c>
      <c r="K39" s="114">
        <f>E7^2</f>
        <v>6.0057850089999991E-3</v>
      </c>
    </row>
    <row r="40" spans="2:11">
      <c r="B40" s="115">
        <f>K40</f>
        <v>5.3606140900000009E-2</v>
      </c>
      <c r="C40" s="115">
        <f>J40</f>
        <v>6.3875481655617801</v>
      </c>
      <c r="I40" s="2">
        <v>3</v>
      </c>
      <c r="J40" s="114">
        <f t="shared" ref="J40:J42" si="0">J23^2</f>
        <v>6.3875481655617801</v>
      </c>
      <c r="K40" s="114">
        <f>E8^2</f>
        <v>5.3606140900000009E-2</v>
      </c>
    </row>
    <row r="41" spans="2:11">
      <c r="B41" s="115">
        <f>K41</f>
        <v>0.15092448010000001</v>
      </c>
      <c r="C41" s="115">
        <f>J41</f>
        <v>6.2902298263617809</v>
      </c>
      <c r="I41" s="2">
        <v>5</v>
      </c>
      <c r="J41" s="114">
        <f t="shared" si="0"/>
        <v>6.2902298263617809</v>
      </c>
      <c r="K41" s="114">
        <f>E9^2</f>
        <v>0.15092448010000001</v>
      </c>
    </row>
    <row r="42" spans="2:11">
      <c r="B42" s="115">
        <f>K42</f>
        <v>0.30079740249999998</v>
      </c>
      <c r="C42" s="115">
        <f>J42</f>
        <v>6.1403569039617807</v>
      </c>
      <c r="I42" s="2">
        <v>7</v>
      </c>
      <c r="J42" s="114">
        <f t="shared" si="0"/>
        <v>6.1403569039617807</v>
      </c>
      <c r="K42" s="114">
        <f>E10^2</f>
        <v>0.30079740249999998</v>
      </c>
    </row>
    <row r="44" spans="2:11">
      <c r="I44" s="116" t="s">
        <v>283</v>
      </c>
      <c r="J44" s="117">
        <f>SQRT(K48)</f>
        <v>2.5379429281332904</v>
      </c>
    </row>
    <row r="48" spans="2:11">
      <c r="I48" s="2" t="s">
        <v>97</v>
      </c>
      <c r="J48" s="2">
        <f t="array" ref="J48:K49">LINEST(C39:C42,B39:B42,TRUE,TRUE)</f>
        <v>-0.99999999999999645</v>
      </c>
      <c r="K48" s="2">
        <v>6.4411543064617796</v>
      </c>
    </row>
    <row r="49" spans="2:11">
      <c r="J49" s="2">
        <v>2.0536783328655279E-15</v>
      </c>
      <c r="K49" s="2">
        <v>3.4998041745643342E-16</v>
      </c>
    </row>
    <row r="52" spans="2:11">
      <c r="B52" t="s">
        <v>289</v>
      </c>
    </row>
    <row r="55" spans="2:11">
      <c r="C55" t="s">
        <v>196</v>
      </c>
      <c r="D55" t="s">
        <v>284</v>
      </c>
    </row>
    <row r="56" spans="2:11">
      <c r="C56">
        <v>0</v>
      </c>
      <c r="D56">
        <f>E6</f>
        <v>1.9741000000000002E-2</v>
      </c>
      <c r="I56" s="57" t="s">
        <v>97</v>
      </c>
      <c r="J56" s="2">
        <f t="array" ref="J56:K57">LINEST(D56:D60,C56:C60,FALSE,TRUE)</f>
        <v>7.8020083333333337E-2</v>
      </c>
      <c r="K56" s="2">
        <v>0</v>
      </c>
    </row>
    <row r="57" spans="2:11">
      <c r="C57">
        <v>1</v>
      </c>
      <c r="D57">
        <f>E7</f>
        <v>7.7496999999999996E-2</v>
      </c>
      <c r="J57" s="2">
        <v>1.0969515516180384E-3</v>
      </c>
      <c r="K57" s="2" t="e">
        <v>#N/A</v>
      </c>
    </row>
    <row r="58" spans="2:11">
      <c r="C58">
        <v>3</v>
      </c>
      <c r="D58">
        <f>E8</f>
        <v>0.23153000000000001</v>
      </c>
    </row>
    <row r="59" spans="2:11">
      <c r="C59">
        <v>5</v>
      </c>
      <c r="D59">
        <f>E9</f>
        <v>0.38849</v>
      </c>
    </row>
    <row r="60" spans="2:11">
      <c r="C60">
        <v>7</v>
      </c>
      <c r="D60">
        <f>E10</f>
        <v>0.54844999999999999</v>
      </c>
    </row>
    <row r="62" spans="2:11">
      <c r="I62" t="s">
        <v>292</v>
      </c>
    </row>
    <row r="64" spans="2:11">
      <c r="I64" t="s">
        <v>293</v>
      </c>
      <c r="J64">
        <f>SQRT(J44^2/J56^2)</f>
        <v>32.529354234219056</v>
      </c>
    </row>
    <row r="68" spans="2:18">
      <c r="B68" t="s">
        <v>290</v>
      </c>
    </row>
    <row r="71" spans="2:18">
      <c r="B71" s="31" t="s">
        <v>264</v>
      </c>
    </row>
    <row r="72" spans="2:18" ht="15.75" thickBot="1"/>
    <row r="73" spans="2:18" ht="15.75" thickBot="1">
      <c r="B73" s="124" t="s">
        <v>265</v>
      </c>
      <c r="C73" s="123" t="s">
        <v>257</v>
      </c>
      <c r="D73" s="97" t="s">
        <v>266</v>
      </c>
      <c r="E73" s="97" t="s">
        <v>267</v>
      </c>
      <c r="F73" s="105" t="s">
        <v>269</v>
      </c>
      <c r="G73" s="105" t="s">
        <v>270</v>
      </c>
      <c r="H73" s="105" t="s">
        <v>285</v>
      </c>
      <c r="I73" s="106" t="s">
        <v>286</v>
      </c>
      <c r="K73" s="120" t="s">
        <v>268</v>
      </c>
      <c r="L73" s="123" t="s">
        <v>257</v>
      </c>
      <c r="M73" s="97" t="s">
        <v>266</v>
      </c>
      <c r="N73" s="97" t="s">
        <v>267</v>
      </c>
      <c r="O73" s="105" t="s">
        <v>269</v>
      </c>
      <c r="P73" s="105" t="s">
        <v>270</v>
      </c>
      <c r="Q73" s="121" t="s">
        <v>285</v>
      </c>
      <c r="R73" s="122" t="s">
        <v>286</v>
      </c>
    </row>
    <row r="74" spans="2:18">
      <c r="B74" s="98">
        <v>1</v>
      </c>
      <c r="C74" s="99">
        <v>2.2000000000000002</v>
      </c>
      <c r="D74" s="82">
        <v>0.97499999999999998</v>
      </c>
      <c r="E74" s="82">
        <f>0.5*(F74-G74)</f>
        <v>3.49E-2</v>
      </c>
      <c r="F74" s="3">
        <v>3.5799999999999998E-2</v>
      </c>
      <c r="G74" s="118">
        <v>-3.4000000000000002E-2</v>
      </c>
      <c r="H74" s="119">
        <f>($H$18*2)/C74</f>
        <v>2.8559933214452662</v>
      </c>
      <c r="I74" s="119">
        <f>H74*D74</f>
        <v>2.7845934884091346</v>
      </c>
      <c r="K74" s="102">
        <v>1</v>
      </c>
      <c r="L74" s="99">
        <v>2.2000000000000002</v>
      </c>
      <c r="M74" s="3">
        <v>0.73</v>
      </c>
      <c r="N74" s="3">
        <f>0.5*(O74-P74)</f>
        <v>2.24E-2</v>
      </c>
      <c r="O74" s="3">
        <v>2.18E-2</v>
      </c>
      <c r="P74" s="118">
        <v>-2.3E-2</v>
      </c>
      <c r="Q74" s="119">
        <f>($H$18*2)/L74</f>
        <v>2.8559933214452662</v>
      </c>
      <c r="R74" s="119">
        <f>Q74*M74</f>
        <v>2.0848751246550443</v>
      </c>
    </row>
    <row r="75" spans="2:18">
      <c r="B75" s="100">
        <v>2</v>
      </c>
      <c r="C75" s="84">
        <v>2.2999999999999998</v>
      </c>
      <c r="D75" s="83">
        <v>0.84599999999999997</v>
      </c>
      <c r="E75" s="82">
        <f t="shared" ref="E75:E85" si="1">0.5*(F75-G75)</f>
        <v>5.3800000000000001E-2</v>
      </c>
      <c r="F75" s="2">
        <v>5.28E-2</v>
      </c>
      <c r="G75" s="57">
        <v>-5.4800000000000001E-2</v>
      </c>
      <c r="H75" s="114">
        <f t="shared" ref="H75:H85" si="2">($H$18*2)/C75</f>
        <v>2.7318196987737333</v>
      </c>
      <c r="I75" s="114">
        <f t="shared" ref="I75:I85" si="3">H75*D75</f>
        <v>2.3111194651625784</v>
      </c>
      <c r="K75" s="103">
        <v>2</v>
      </c>
      <c r="L75" s="84">
        <v>2.2999999999999998</v>
      </c>
      <c r="M75" s="2">
        <v>0.71199999999999997</v>
      </c>
      <c r="N75" s="3">
        <f t="shared" ref="N75:N85" si="4">0.5*(O75-P75)</f>
        <v>2.69E-2</v>
      </c>
      <c r="O75" s="2">
        <v>2.58E-2</v>
      </c>
      <c r="P75" s="57">
        <v>-2.8000000000000001E-2</v>
      </c>
      <c r="Q75" s="114">
        <f t="shared" ref="Q75:Q85" si="5">($H$18*2)/L75</f>
        <v>2.7318196987737333</v>
      </c>
      <c r="R75" s="114">
        <f t="shared" ref="R75:R85" si="6">Q75*M75</f>
        <v>1.945055625526898</v>
      </c>
    </row>
    <row r="76" spans="2:18">
      <c r="B76" s="100">
        <v>3</v>
      </c>
      <c r="C76" s="84">
        <v>2.35</v>
      </c>
      <c r="D76" s="83">
        <v>0.90500000000000003</v>
      </c>
      <c r="E76" s="82">
        <f t="shared" si="1"/>
        <v>7.3899999999999993E-2</v>
      </c>
      <c r="F76" s="2">
        <v>7.0800000000000002E-2</v>
      </c>
      <c r="G76" s="57">
        <v>-7.6999999999999999E-2</v>
      </c>
      <c r="H76" s="114">
        <f t="shared" si="2"/>
        <v>2.6736958753955684</v>
      </c>
      <c r="I76" s="114">
        <f t="shared" si="3"/>
        <v>2.4196947672329894</v>
      </c>
      <c r="K76" s="103">
        <v>3</v>
      </c>
      <c r="L76" s="84">
        <v>2.35</v>
      </c>
      <c r="M76" s="2">
        <v>0.68100000000000005</v>
      </c>
      <c r="N76" s="3">
        <f t="shared" si="4"/>
        <v>3.005E-2</v>
      </c>
      <c r="O76" s="2">
        <v>2.98E-2</v>
      </c>
      <c r="P76" s="57">
        <v>-3.0300000000000001E-2</v>
      </c>
      <c r="Q76" s="114">
        <f t="shared" si="5"/>
        <v>2.6736958753955684</v>
      </c>
      <c r="R76" s="114">
        <f t="shared" si="6"/>
        <v>1.8207868911443823</v>
      </c>
    </row>
    <row r="77" spans="2:18">
      <c r="B77" s="100">
        <v>4</v>
      </c>
      <c r="C77" s="84">
        <v>2.4</v>
      </c>
      <c r="D77" s="83">
        <v>0.86499999999999999</v>
      </c>
      <c r="E77" s="82">
        <f t="shared" si="1"/>
        <v>0.11015</v>
      </c>
      <c r="F77" s="2">
        <v>0.108</v>
      </c>
      <c r="G77" s="57">
        <v>-0.1123</v>
      </c>
      <c r="H77" s="114">
        <f t="shared" si="2"/>
        <v>2.6179938779914944</v>
      </c>
      <c r="I77" s="114">
        <f t="shared" si="3"/>
        <v>2.2645647044626425</v>
      </c>
      <c r="K77" s="103">
        <v>4</v>
      </c>
      <c r="L77" s="84">
        <v>2.4</v>
      </c>
      <c r="M77" s="2">
        <v>0.64300000000000002</v>
      </c>
      <c r="N77" s="3">
        <f t="shared" si="4"/>
        <v>2.2749999999999999E-2</v>
      </c>
      <c r="O77" s="2">
        <v>1.38E-2</v>
      </c>
      <c r="P77" s="57">
        <v>-3.1699999999999999E-2</v>
      </c>
      <c r="Q77" s="114">
        <f t="shared" si="5"/>
        <v>2.6179938779914944</v>
      </c>
      <c r="R77" s="114">
        <f t="shared" si="6"/>
        <v>1.6833700635485309</v>
      </c>
    </row>
    <row r="78" spans="2:18">
      <c r="B78" s="100">
        <v>5</v>
      </c>
      <c r="C78" s="84">
        <v>2.4500000000000002</v>
      </c>
      <c r="D78" s="83">
        <v>0.68600000000000005</v>
      </c>
      <c r="E78" s="82">
        <f t="shared" si="1"/>
        <v>0.16789999999999999</v>
      </c>
      <c r="F78" s="2">
        <v>0.1678</v>
      </c>
      <c r="G78" s="57">
        <v>-0.16800000000000001</v>
      </c>
      <c r="H78" s="114">
        <f t="shared" si="2"/>
        <v>2.5645654315018716</v>
      </c>
      <c r="I78" s="114">
        <f t="shared" si="3"/>
        <v>1.759291886010284</v>
      </c>
      <c r="K78" s="103">
        <v>5</v>
      </c>
      <c r="L78" s="84">
        <v>2.4500000000000002</v>
      </c>
      <c r="M78" s="2">
        <v>0.60699999999999998</v>
      </c>
      <c r="N78" s="3">
        <f t="shared" si="4"/>
        <v>3.2000000000000001E-2</v>
      </c>
      <c r="O78" s="2">
        <v>3.2300000000000002E-2</v>
      </c>
      <c r="P78" s="57">
        <v>-3.1699999999999999E-2</v>
      </c>
      <c r="Q78" s="114">
        <f t="shared" si="5"/>
        <v>2.5645654315018716</v>
      </c>
      <c r="R78" s="114">
        <f t="shared" si="6"/>
        <v>1.556691216921636</v>
      </c>
    </row>
    <row r="79" spans="2:18">
      <c r="B79" s="100">
        <v>6</v>
      </c>
      <c r="C79" s="84">
        <v>2.5</v>
      </c>
      <c r="D79" s="83">
        <v>0.42599999999999999</v>
      </c>
      <c r="E79" s="82">
        <f t="shared" si="1"/>
        <v>0.16715000000000002</v>
      </c>
      <c r="F79" s="2">
        <v>0.1673</v>
      </c>
      <c r="G79" s="57">
        <v>-0.16700000000000001</v>
      </c>
      <c r="H79" s="114">
        <f t="shared" si="2"/>
        <v>2.5132741228718345</v>
      </c>
      <c r="I79" s="114">
        <f t="shared" si="3"/>
        <v>1.0706547763434016</v>
      </c>
      <c r="K79" s="103">
        <v>6</v>
      </c>
      <c r="L79" s="84">
        <v>2.5</v>
      </c>
      <c r="M79" s="2">
        <v>0.56399999999999995</v>
      </c>
      <c r="N79" s="3">
        <f t="shared" si="4"/>
        <v>3.15E-2</v>
      </c>
      <c r="O79" s="2">
        <v>3.1E-2</v>
      </c>
      <c r="P79" s="57">
        <v>-3.2000000000000001E-2</v>
      </c>
      <c r="Q79" s="114">
        <f t="shared" si="5"/>
        <v>2.5132741228718345</v>
      </c>
      <c r="R79" s="114">
        <f t="shared" si="6"/>
        <v>1.4174866052997146</v>
      </c>
    </row>
    <row r="80" spans="2:18">
      <c r="B80" s="100">
        <v>7</v>
      </c>
      <c r="C80" s="84">
        <v>2.5499999999999998</v>
      </c>
      <c r="D80" s="83">
        <v>0.32300000000000001</v>
      </c>
      <c r="E80" s="82">
        <f t="shared" si="1"/>
        <v>0.10225000000000001</v>
      </c>
      <c r="F80" s="2">
        <v>0.10349999999999999</v>
      </c>
      <c r="G80" s="57">
        <v>-0.10100000000000001</v>
      </c>
      <c r="H80" s="114">
        <f t="shared" si="2"/>
        <v>2.4639942381096418</v>
      </c>
      <c r="I80" s="114">
        <f t="shared" si="3"/>
        <v>0.79587013890941427</v>
      </c>
      <c r="K80" s="103">
        <v>7</v>
      </c>
      <c r="L80" s="84">
        <v>2.5499999999999998</v>
      </c>
      <c r="M80" s="2">
        <v>0.52100000000000002</v>
      </c>
      <c r="N80" s="3">
        <f t="shared" si="4"/>
        <v>3.2149999999999998E-2</v>
      </c>
      <c r="O80" s="2">
        <v>3.2000000000000001E-2</v>
      </c>
      <c r="P80" s="57">
        <v>-3.2300000000000002E-2</v>
      </c>
      <c r="Q80" s="114">
        <f t="shared" si="5"/>
        <v>2.4639942381096418</v>
      </c>
      <c r="R80" s="114">
        <f t="shared" si="6"/>
        <v>1.2837409980551233</v>
      </c>
    </row>
    <row r="81" spans="2:18">
      <c r="B81" s="100">
        <v>8</v>
      </c>
      <c r="C81" s="84">
        <v>2.6</v>
      </c>
      <c r="D81" s="83">
        <v>0.222</v>
      </c>
      <c r="E81" s="82">
        <f t="shared" si="1"/>
        <v>7.5550000000000006E-2</v>
      </c>
      <c r="F81" s="2">
        <v>7.6799999999999993E-2</v>
      </c>
      <c r="G81" s="57">
        <v>-7.4300000000000005E-2</v>
      </c>
      <c r="H81" s="114">
        <f t="shared" si="2"/>
        <v>2.4166097335306098</v>
      </c>
      <c r="I81" s="114">
        <f t="shared" si="3"/>
        <v>0.53648736084379534</v>
      </c>
      <c r="K81" s="103">
        <v>8</v>
      </c>
      <c r="L81" s="84">
        <v>2.6</v>
      </c>
      <c r="M81" s="2">
        <v>0.48</v>
      </c>
      <c r="N81" s="3">
        <f t="shared" si="4"/>
        <v>3.3399999999999999E-2</v>
      </c>
      <c r="O81" s="2">
        <v>3.2500000000000001E-2</v>
      </c>
      <c r="P81" s="57">
        <v>-3.4299999999999997E-2</v>
      </c>
      <c r="Q81" s="114">
        <f t="shared" si="5"/>
        <v>2.4166097335306098</v>
      </c>
      <c r="R81" s="114">
        <f t="shared" si="6"/>
        <v>1.1599726720946926</v>
      </c>
    </row>
    <row r="82" spans="2:18">
      <c r="B82" s="100">
        <v>9</v>
      </c>
      <c r="C82" s="84">
        <v>2.65</v>
      </c>
      <c r="D82" s="83">
        <v>0.23699999999999999</v>
      </c>
      <c r="E82" s="82">
        <f t="shared" si="1"/>
        <v>5.8049999999999997E-2</v>
      </c>
      <c r="F82" s="2">
        <v>5.8299999999999998E-2</v>
      </c>
      <c r="G82" s="57">
        <v>-5.7799999999999997E-2</v>
      </c>
      <c r="H82" s="114">
        <f t="shared" si="2"/>
        <v>2.3710133234639947</v>
      </c>
      <c r="I82" s="114">
        <f t="shared" si="3"/>
        <v>0.56193015766096677</v>
      </c>
      <c r="K82" s="103">
        <v>9</v>
      </c>
      <c r="L82" s="84">
        <v>2.65</v>
      </c>
      <c r="M82" s="2">
        <v>0.42299999999999999</v>
      </c>
      <c r="N82" s="3">
        <f t="shared" si="4"/>
        <v>3.1150000000000001E-2</v>
      </c>
      <c r="O82" s="2">
        <v>2.98E-2</v>
      </c>
      <c r="P82" s="57">
        <v>-3.2500000000000001E-2</v>
      </c>
      <c r="Q82" s="114">
        <f t="shared" si="5"/>
        <v>2.3710133234639947</v>
      </c>
      <c r="R82" s="114">
        <f t="shared" si="6"/>
        <v>1.0029386358252697</v>
      </c>
    </row>
    <row r="83" spans="2:18">
      <c r="B83" s="100">
        <v>10</v>
      </c>
      <c r="C83" s="84">
        <v>2.7</v>
      </c>
      <c r="D83" s="83">
        <v>0.161</v>
      </c>
      <c r="E83" s="82">
        <f t="shared" si="1"/>
        <v>5.2400000000000002E-2</v>
      </c>
      <c r="F83" s="2">
        <v>5.1799999999999999E-2</v>
      </c>
      <c r="G83" s="57">
        <v>-5.2999999999999999E-2</v>
      </c>
      <c r="H83" s="114">
        <f>($H$18*2)/C83</f>
        <v>2.3271056693257726</v>
      </c>
      <c r="I83" s="114">
        <f t="shared" si="3"/>
        <v>0.37466401276144939</v>
      </c>
      <c r="K83" s="103">
        <v>10</v>
      </c>
      <c r="L83" s="84">
        <v>2.7</v>
      </c>
      <c r="M83" s="2">
        <v>0.40300000000000002</v>
      </c>
      <c r="N83" s="3">
        <f t="shared" si="4"/>
        <v>3.0499999999999999E-2</v>
      </c>
      <c r="O83" s="2">
        <v>2.9499999999999998E-2</v>
      </c>
      <c r="P83" s="57">
        <v>-3.15E-2</v>
      </c>
      <c r="Q83" s="114">
        <f t="shared" si="5"/>
        <v>2.3271056693257726</v>
      </c>
      <c r="R83" s="114">
        <f t="shared" si="6"/>
        <v>0.93782358473828642</v>
      </c>
    </row>
    <row r="84" spans="2:18">
      <c r="B84" s="100">
        <v>11</v>
      </c>
      <c r="C84" s="84">
        <v>2.8</v>
      </c>
      <c r="D84" s="83">
        <v>0.17299999999999999</v>
      </c>
      <c r="E84" s="82">
        <f t="shared" si="1"/>
        <v>3.7650000000000003E-2</v>
      </c>
      <c r="F84" s="2">
        <v>3.6299999999999999E-2</v>
      </c>
      <c r="G84" s="57">
        <v>-3.9E-2</v>
      </c>
      <c r="H84" s="114">
        <f t="shared" si="2"/>
        <v>2.2439947525641379</v>
      </c>
      <c r="I84" s="114">
        <f t="shared" si="3"/>
        <v>0.38821109219359584</v>
      </c>
      <c r="K84" s="103">
        <v>11</v>
      </c>
      <c r="L84" s="84">
        <v>2.8</v>
      </c>
      <c r="M84" s="2">
        <v>0.38300000000000001</v>
      </c>
      <c r="N84" s="3">
        <f t="shared" si="4"/>
        <v>2.5899999999999999E-2</v>
      </c>
      <c r="O84" s="2">
        <v>2.63E-2</v>
      </c>
      <c r="P84" s="57">
        <v>-2.5499999999999998E-2</v>
      </c>
      <c r="Q84" s="114">
        <f t="shared" si="5"/>
        <v>2.2439947525641379</v>
      </c>
      <c r="R84" s="114">
        <f t="shared" si="6"/>
        <v>0.85944999023206481</v>
      </c>
    </row>
    <row r="85" spans="2:18" ht="15.75" thickBot="1">
      <c r="B85" s="101">
        <v>12</v>
      </c>
      <c r="C85" s="84">
        <v>2.9</v>
      </c>
      <c r="D85" s="83">
        <v>0.105</v>
      </c>
      <c r="E85" s="82">
        <f t="shared" si="1"/>
        <v>3.49E-2</v>
      </c>
      <c r="F85" s="2">
        <v>3.3500000000000002E-2</v>
      </c>
      <c r="G85" s="57">
        <v>-3.6299999999999999E-2</v>
      </c>
      <c r="H85" s="114">
        <f t="shared" si="2"/>
        <v>2.1666156231653746</v>
      </c>
      <c r="I85" s="114">
        <f t="shared" si="3"/>
        <v>0.22749464043236434</v>
      </c>
      <c r="K85" s="104">
        <v>12</v>
      </c>
      <c r="L85" s="84">
        <v>2.9</v>
      </c>
      <c r="M85" s="2">
        <v>0.33900000000000002</v>
      </c>
      <c r="N85" s="3">
        <f t="shared" si="4"/>
        <v>2.4050000000000002E-2</v>
      </c>
      <c r="O85" s="2">
        <v>2.58E-2</v>
      </c>
      <c r="P85" s="57">
        <v>-2.23E-2</v>
      </c>
      <c r="Q85" s="114">
        <f t="shared" si="5"/>
        <v>2.1666156231653746</v>
      </c>
      <c r="R85" s="114">
        <f t="shared" si="6"/>
        <v>0.73448269625306206</v>
      </c>
    </row>
    <row r="86" spans="2:18">
      <c r="B86" t="s">
        <v>288</v>
      </c>
      <c r="H86" s="115"/>
      <c r="I86" s="115"/>
      <c r="K86" t="s">
        <v>287</v>
      </c>
    </row>
    <row r="87" spans="2:18">
      <c r="H87" s="115"/>
      <c r="I87" s="115"/>
    </row>
    <row r="88" spans="2:18">
      <c r="H88" s="115"/>
      <c r="I88" s="115"/>
    </row>
    <row r="89" spans="2:18">
      <c r="H89" s="115"/>
      <c r="I89" s="115"/>
    </row>
    <row r="90" spans="2:18">
      <c r="H90" s="115"/>
      <c r="I90" s="115"/>
    </row>
    <row r="108" spans="4:6">
      <c r="D108" t="s">
        <v>335</v>
      </c>
      <c r="E108" s="115">
        <f>SQRT($J$13^2-2*E7^2)</f>
        <v>2.5355754251143425</v>
      </c>
      <c r="F108" t="s">
        <v>265</v>
      </c>
    </row>
    <row r="109" spans="4:6">
      <c r="E109" s="115"/>
    </row>
    <row r="110" spans="4:6">
      <c r="E110" s="115">
        <f t="shared" ref="E110" si="7">SQRT($J$13^2-2*E9^2)</f>
        <v>2.4777621649911801</v>
      </c>
      <c r="F110" t="s">
        <v>268</v>
      </c>
    </row>
    <row r="111" spans="4:6">
      <c r="E111" s="115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T159"/>
  <sheetViews>
    <sheetView topLeftCell="A68" zoomScale="85" zoomScaleNormal="85" workbookViewId="0">
      <selection activeCell="L86" sqref="L86"/>
    </sheetView>
  </sheetViews>
  <sheetFormatPr baseColWidth="10" defaultRowHeight="15"/>
  <cols>
    <col min="13" max="13" width="12" bestFit="1" customWidth="1"/>
    <col min="14" max="14" width="11.5703125" bestFit="1" customWidth="1"/>
  </cols>
  <sheetData>
    <row r="2" spans="2:14">
      <c r="B2" s="31" t="s">
        <v>294</v>
      </c>
      <c r="E2" t="s">
        <v>295</v>
      </c>
      <c r="H2">
        <v>0.5</v>
      </c>
    </row>
    <row r="5" spans="2:14">
      <c r="B5" t="s">
        <v>296</v>
      </c>
      <c r="L5" t="s">
        <v>225</v>
      </c>
      <c r="M5">
        <f t="array" ref="M5:N6">LINEST(C8:C17,B8:B17,FALSE,TRUE)</f>
        <v>0.11177280701754384</v>
      </c>
      <c r="N5">
        <v>0</v>
      </c>
    </row>
    <row r="6" spans="2:14">
      <c r="M6">
        <v>3.2480418715670446E-4</v>
      </c>
      <c r="N6" t="e">
        <v>#N/A</v>
      </c>
    </row>
    <row r="7" spans="2:14">
      <c r="B7" s="2" t="s">
        <v>297</v>
      </c>
      <c r="C7" s="2" t="s">
        <v>298</v>
      </c>
    </row>
    <row r="8" spans="2:14">
      <c r="B8" s="2">
        <v>0</v>
      </c>
      <c r="C8" s="2">
        <v>0</v>
      </c>
    </row>
    <row r="9" spans="2:14">
      <c r="B9" s="2">
        <v>0.2</v>
      </c>
      <c r="C9" s="2">
        <v>2.2349999999999998E-2</v>
      </c>
    </row>
    <row r="10" spans="2:14">
      <c r="B10" s="2">
        <v>0.4</v>
      </c>
      <c r="C10" s="2">
        <v>4.4999999999999998E-2</v>
      </c>
    </row>
    <row r="11" spans="2:14">
      <c r="B11" s="2">
        <v>0.6</v>
      </c>
      <c r="C11" s="2">
        <v>6.7400000000000002E-2</v>
      </c>
    </row>
    <row r="12" spans="2:14">
      <c r="B12" s="2">
        <v>0.8</v>
      </c>
      <c r="C12" s="2">
        <v>8.9899999999999994E-2</v>
      </c>
    </row>
    <row r="13" spans="2:14">
      <c r="B13" s="2">
        <v>1</v>
      </c>
      <c r="C13" s="2">
        <v>0.1147</v>
      </c>
    </row>
    <row r="14" spans="2:14">
      <c r="B14" s="2">
        <v>1.2</v>
      </c>
      <c r="C14" s="2">
        <v>0.13320000000000001</v>
      </c>
    </row>
    <row r="15" spans="2:14">
      <c r="B15" s="2">
        <v>1.4</v>
      </c>
      <c r="C15" s="2">
        <v>0.15590000000000001</v>
      </c>
    </row>
    <row r="16" spans="2:14">
      <c r="B16" s="2">
        <v>1.6</v>
      </c>
      <c r="C16" s="2">
        <v>0.17810000000000001</v>
      </c>
    </row>
    <row r="17" spans="2:14">
      <c r="B17" s="2">
        <v>1.8</v>
      </c>
      <c r="C17" s="2">
        <v>0.2009</v>
      </c>
    </row>
    <row r="19" spans="2:14">
      <c r="B19" s="85" t="s">
        <v>299</v>
      </c>
      <c r="C19">
        <f>1/M5</f>
        <v>8.9467199284262424</v>
      </c>
      <c r="E19" s="85" t="s">
        <v>300</v>
      </c>
      <c r="F19">
        <f>2*M6</f>
        <v>6.4960837431340891E-4</v>
      </c>
      <c r="H19">
        <f>(1/M5^2)*F19</f>
        <v>5.1997121153359957E-2</v>
      </c>
    </row>
    <row r="20" spans="2:14">
      <c r="E20" t="s">
        <v>336</v>
      </c>
      <c r="F20">
        <f>H19/C19*100</f>
        <v>0.58118641881423483</v>
      </c>
    </row>
    <row r="23" spans="2:14">
      <c r="B23" t="s">
        <v>301</v>
      </c>
    </row>
    <row r="25" spans="2:14">
      <c r="B25" t="s">
        <v>302</v>
      </c>
      <c r="C25" t="e">
        <f>SQRT(F25*4*F26/(F28*F27))</f>
        <v>#DIV/0!</v>
      </c>
      <c r="E25" t="s">
        <v>303</v>
      </c>
    </row>
    <row r="26" spans="2:14">
      <c r="E26" t="s">
        <v>304</v>
      </c>
    </row>
    <row r="27" spans="2:14">
      <c r="E27" t="s">
        <v>305</v>
      </c>
    </row>
    <row r="28" spans="2:14">
      <c r="E28" t="s">
        <v>306</v>
      </c>
      <c r="F28">
        <f>PI()</f>
        <v>3.1415926535897931</v>
      </c>
    </row>
    <row r="32" spans="2:14">
      <c r="B32" t="s">
        <v>307</v>
      </c>
      <c r="L32" t="s">
        <v>225</v>
      </c>
      <c r="M32">
        <f t="array" ref="M32:N33">LINEST(C35:C44,B35:B44,FALSE,TRUE)</f>
        <v>8.9923543859649097E-2</v>
      </c>
      <c r="N32">
        <v>0</v>
      </c>
    </row>
    <row r="33" spans="2:14">
      <c r="M33">
        <v>7.6942158730813578E-5</v>
      </c>
      <c r="N33" t="e">
        <v>#N/A</v>
      </c>
    </row>
    <row r="34" spans="2:14">
      <c r="B34" s="2" t="s">
        <v>297</v>
      </c>
      <c r="C34" s="2" t="s">
        <v>298</v>
      </c>
    </row>
    <row r="35" spans="2:14">
      <c r="B35" s="2">
        <v>0</v>
      </c>
      <c r="C35" s="2">
        <v>0</v>
      </c>
    </row>
    <row r="36" spans="2:14">
      <c r="B36" s="2">
        <v>0.2</v>
      </c>
      <c r="C36" s="2">
        <v>1.78E-2</v>
      </c>
    </row>
    <row r="37" spans="2:14">
      <c r="B37" s="2">
        <v>0.4</v>
      </c>
      <c r="C37" s="2">
        <v>3.5570999999999998E-2</v>
      </c>
    </row>
    <row r="38" spans="2:14">
      <c r="B38" s="2">
        <v>0.6</v>
      </c>
      <c r="C38" s="2">
        <v>5.4100000000000002E-2</v>
      </c>
    </row>
    <row r="39" spans="2:14">
      <c r="B39" s="2">
        <v>0.8</v>
      </c>
      <c r="C39" s="2">
        <v>7.2400000000000006E-2</v>
      </c>
    </row>
    <row r="40" spans="2:14">
      <c r="B40" s="2">
        <v>1</v>
      </c>
      <c r="C40" s="2">
        <v>0.09</v>
      </c>
    </row>
    <row r="41" spans="2:14">
      <c r="B41" s="2">
        <v>1.2</v>
      </c>
      <c r="C41" s="2">
        <v>0.1079</v>
      </c>
    </row>
    <row r="42" spans="2:14">
      <c r="B42" s="2">
        <v>1.4</v>
      </c>
      <c r="C42" s="2">
        <v>0.12609999999999999</v>
      </c>
    </row>
    <row r="43" spans="2:14">
      <c r="B43" s="2">
        <v>1.6</v>
      </c>
      <c r="C43" s="2">
        <v>0.1439</v>
      </c>
    </row>
    <row r="44" spans="2:14">
      <c r="B44" s="2">
        <v>1.8</v>
      </c>
      <c r="C44" s="2">
        <v>0.1615</v>
      </c>
    </row>
    <row r="47" spans="2:14">
      <c r="B47" s="85" t="s">
        <v>299</v>
      </c>
      <c r="C47">
        <f>1/M32</f>
        <v>11.120558166177041</v>
      </c>
      <c r="E47" s="85" t="s">
        <v>300</v>
      </c>
      <c r="F47">
        <f>M33*2</f>
        <v>1.5388431746162716E-4</v>
      </c>
      <c r="H47">
        <f>(1/M32^2)*F47</f>
        <v>1.9030383253860739E-2</v>
      </c>
    </row>
    <row r="48" spans="2:14">
      <c r="E48" t="s">
        <v>336</v>
      </c>
      <c r="F48">
        <f>F47/C47*100</f>
        <v>1.3837823170572794E-3</v>
      </c>
      <c r="G48" t="s">
        <v>254</v>
      </c>
    </row>
    <row r="52" spans="2:6">
      <c r="B52" t="s">
        <v>308</v>
      </c>
    </row>
    <row r="59" spans="2:6">
      <c r="B59" t="s">
        <v>309</v>
      </c>
    </row>
    <row r="61" spans="2:6">
      <c r="B61" t="s">
        <v>310</v>
      </c>
      <c r="C61">
        <f>C47-F61</f>
        <v>9.120558166177041</v>
      </c>
      <c r="E61" s="85" t="s">
        <v>311</v>
      </c>
      <c r="F61">
        <v>2</v>
      </c>
    </row>
    <row r="63" spans="2:6">
      <c r="E63" t="s">
        <v>338</v>
      </c>
      <c r="F63">
        <f>H47/C61*100</f>
        <v>0.20865371293210541</v>
      </c>
    </row>
    <row r="68" spans="2:3">
      <c r="B68" s="31" t="s">
        <v>312</v>
      </c>
    </row>
    <row r="71" spans="2:3">
      <c r="B71" s="2" t="s">
        <v>313</v>
      </c>
      <c r="C71" s="2" t="s">
        <v>297</v>
      </c>
    </row>
    <row r="72" spans="2:3">
      <c r="B72" s="2">
        <v>0.1</v>
      </c>
      <c r="C72" s="2">
        <v>0.183</v>
      </c>
    </row>
    <row r="73" spans="2:3">
      <c r="B73" s="2">
        <v>0.2</v>
      </c>
      <c r="C73" s="2">
        <v>0.36199999999999999</v>
      </c>
    </row>
    <row r="74" spans="2:3">
      <c r="B74" s="2">
        <v>0.3</v>
      </c>
      <c r="C74" s="2">
        <v>0.53500000000000003</v>
      </c>
    </row>
    <row r="75" spans="2:3">
      <c r="B75" s="2">
        <v>0.4</v>
      </c>
      <c r="C75" s="2">
        <v>0.71199999999999997</v>
      </c>
    </row>
    <row r="76" spans="2:3">
      <c r="B76" s="2">
        <v>0.5</v>
      </c>
      <c r="C76" s="2">
        <v>0.89</v>
      </c>
    </row>
    <row r="77" spans="2:3">
      <c r="B77" s="2">
        <v>0.6</v>
      </c>
      <c r="C77" s="2">
        <v>1.0660000000000001</v>
      </c>
    </row>
    <row r="78" spans="2:3">
      <c r="B78" s="2">
        <v>0.7</v>
      </c>
      <c r="C78" s="2">
        <v>1.2410000000000001</v>
      </c>
    </row>
    <row r="79" spans="2:3">
      <c r="B79" s="2">
        <v>0.8</v>
      </c>
      <c r="C79" s="2">
        <v>1.4179999999999999</v>
      </c>
    </row>
    <row r="80" spans="2:3">
      <c r="B80" s="2">
        <v>0.9</v>
      </c>
      <c r="C80" s="2">
        <v>1.5960000000000001</v>
      </c>
    </row>
    <row r="81" spans="2:5">
      <c r="B81" s="53">
        <v>1</v>
      </c>
      <c r="C81" s="53">
        <v>1.8</v>
      </c>
    </row>
    <row r="82" spans="2:5">
      <c r="B82" s="54"/>
      <c r="C82" s="54"/>
    </row>
    <row r="83" spans="2:5">
      <c r="B83" s="1"/>
      <c r="C83" s="1"/>
    </row>
    <row r="84" spans="2:5">
      <c r="B84" s="1"/>
      <c r="C84" s="1"/>
    </row>
    <row r="85" spans="2:5">
      <c r="B85" s="1"/>
      <c r="C85" s="1"/>
    </row>
    <row r="86" spans="2:5">
      <c r="B86" s="1"/>
      <c r="C86" s="1"/>
    </row>
    <row r="87" spans="2:5">
      <c r="B87" s="1"/>
      <c r="C87" s="1"/>
    </row>
    <row r="88" spans="2:5">
      <c r="B88" s="1"/>
      <c r="C88" s="1"/>
      <c r="E88" s="85" t="s">
        <v>314</v>
      </c>
    </row>
    <row r="89" spans="2:5">
      <c r="B89" s="1"/>
      <c r="C89" s="1"/>
    </row>
    <row r="90" spans="2:5">
      <c r="B90" s="1"/>
      <c r="C90" s="1"/>
    </row>
    <row r="91" spans="2:5">
      <c r="B91" s="1"/>
      <c r="C91" s="1"/>
    </row>
    <row r="95" spans="2:5">
      <c r="B95" s="31" t="s">
        <v>315</v>
      </c>
      <c r="E95" t="s">
        <v>316</v>
      </c>
    </row>
    <row r="97" spans="2:20">
      <c r="B97" s="85" t="s">
        <v>317</v>
      </c>
      <c r="C97">
        <v>17</v>
      </c>
      <c r="D97" s="85"/>
      <c r="E97" s="85" t="s">
        <v>318</v>
      </c>
      <c r="F97">
        <v>18</v>
      </c>
    </row>
    <row r="99" spans="2:20">
      <c r="B99" t="s">
        <v>319</v>
      </c>
    </row>
    <row r="100" spans="2:20" ht="15.75" thickBot="1"/>
    <row r="101" spans="2:20" ht="15.75" thickBot="1">
      <c r="B101" s="126" t="s">
        <v>320</v>
      </c>
      <c r="L101" s="126" t="s">
        <v>321</v>
      </c>
    </row>
    <row r="102" spans="2:20">
      <c r="B102" s="127" t="s">
        <v>322</v>
      </c>
      <c r="C102" s="2">
        <v>30</v>
      </c>
      <c r="D102" s="2">
        <v>40</v>
      </c>
      <c r="E102" s="2">
        <v>50</v>
      </c>
      <c r="F102" s="2">
        <v>60</v>
      </c>
      <c r="G102" s="2">
        <v>70</v>
      </c>
      <c r="H102" s="2">
        <v>80</v>
      </c>
      <c r="I102" s="2">
        <v>90</v>
      </c>
      <c r="J102" s="2">
        <v>100</v>
      </c>
      <c r="L102" s="127" t="s">
        <v>322</v>
      </c>
      <c r="M102" s="2">
        <v>30</v>
      </c>
      <c r="N102" s="2">
        <v>40</v>
      </c>
      <c r="O102" s="2">
        <v>50</v>
      </c>
      <c r="P102" s="2">
        <v>60</v>
      </c>
      <c r="Q102" s="2">
        <v>70</v>
      </c>
      <c r="R102" s="2">
        <v>80</v>
      </c>
      <c r="S102" s="2">
        <v>90</v>
      </c>
      <c r="T102" s="2">
        <v>100</v>
      </c>
    </row>
    <row r="103" spans="2:20">
      <c r="B103" s="27" t="s">
        <v>313</v>
      </c>
      <c r="C103" s="2">
        <v>73.5</v>
      </c>
      <c r="D103" s="2">
        <v>67.400000000000006</v>
      </c>
      <c r="E103" s="2">
        <v>62.1</v>
      </c>
      <c r="F103" s="2">
        <v>57.7</v>
      </c>
      <c r="G103" s="2">
        <v>53.8</v>
      </c>
      <c r="H103" s="2">
        <v>50.5</v>
      </c>
      <c r="I103" s="2">
        <v>47.5</v>
      </c>
      <c r="J103" s="2">
        <v>44.8</v>
      </c>
      <c r="L103" s="27" t="s">
        <v>313</v>
      </c>
      <c r="M103" s="2">
        <v>69.8</v>
      </c>
      <c r="N103" s="2">
        <v>63.4</v>
      </c>
      <c r="O103" s="2">
        <v>57.8</v>
      </c>
      <c r="P103" s="2">
        <v>53.4</v>
      </c>
      <c r="Q103" s="2">
        <v>49.5</v>
      </c>
      <c r="R103" s="2">
        <v>46.1</v>
      </c>
      <c r="S103" s="2">
        <v>43.1</v>
      </c>
      <c r="T103" s="2">
        <v>40.5</v>
      </c>
    </row>
    <row r="104" spans="2:20">
      <c r="B104" s="27" t="s">
        <v>323</v>
      </c>
      <c r="C104" s="2">
        <f>100-C103</f>
        <v>26.5</v>
      </c>
      <c r="D104" s="2">
        <f t="shared" ref="D104:J104" si="0">100-D103</f>
        <v>32.599999999999994</v>
      </c>
      <c r="E104" s="2">
        <f t="shared" si="0"/>
        <v>37.9</v>
      </c>
      <c r="F104" s="2">
        <f t="shared" si="0"/>
        <v>42.3</v>
      </c>
      <c r="G104" s="2">
        <f t="shared" si="0"/>
        <v>46.2</v>
      </c>
      <c r="H104" s="2">
        <f t="shared" si="0"/>
        <v>49.5</v>
      </c>
      <c r="I104" s="2">
        <f t="shared" si="0"/>
        <v>52.5</v>
      </c>
      <c r="J104" s="2">
        <f t="shared" si="0"/>
        <v>55.2</v>
      </c>
      <c r="L104" s="27" t="s">
        <v>323</v>
      </c>
      <c r="M104" s="2">
        <f>100-M103</f>
        <v>30.200000000000003</v>
      </c>
      <c r="N104" s="2">
        <f t="shared" ref="N104:Q104" si="1">100-N103</f>
        <v>36.6</v>
      </c>
      <c r="O104" s="2">
        <f t="shared" si="1"/>
        <v>42.2</v>
      </c>
      <c r="P104" s="2">
        <f t="shared" si="1"/>
        <v>46.6</v>
      </c>
      <c r="Q104" s="2">
        <f t="shared" si="1"/>
        <v>50.5</v>
      </c>
      <c r="R104" s="2">
        <f>100-R103</f>
        <v>53.9</v>
      </c>
      <c r="S104" s="2">
        <f t="shared" ref="S104" si="2">100-S103</f>
        <v>56.9</v>
      </c>
      <c r="T104" s="2">
        <f>100-T103</f>
        <v>59.5</v>
      </c>
    </row>
    <row r="105" spans="2:20">
      <c r="B105" s="27" t="s">
        <v>320</v>
      </c>
      <c r="C105" s="2">
        <f>C103/C104*C102</f>
        <v>83.20754716981132</v>
      </c>
      <c r="D105" s="2">
        <f t="shared" ref="D105:J105" si="3">D103/D104*D102</f>
        <v>82.699386503067501</v>
      </c>
      <c r="E105" s="2">
        <f t="shared" si="3"/>
        <v>81.926121372031673</v>
      </c>
      <c r="F105" s="2">
        <f t="shared" si="3"/>
        <v>81.843971631205676</v>
      </c>
      <c r="G105" s="2">
        <f t="shared" si="3"/>
        <v>81.515151515151501</v>
      </c>
      <c r="H105" s="2">
        <f t="shared" si="3"/>
        <v>81.616161616161605</v>
      </c>
      <c r="I105" s="2">
        <f t="shared" si="3"/>
        <v>81.428571428571431</v>
      </c>
      <c r="J105" s="2">
        <f t="shared" si="3"/>
        <v>81.159420289855063</v>
      </c>
      <c r="L105" s="27" t="s">
        <v>321</v>
      </c>
      <c r="M105" s="2">
        <f>M103/M104*M102</f>
        <v>69.337748344370851</v>
      </c>
      <c r="N105" s="2">
        <f t="shared" ref="N105:T105" si="4">N103/N104*N102</f>
        <v>69.289617486338798</v>
      </c>
      <c r="O105" s="2">
        <f t="shared" si="4"/>
        <v>68.483412322274873</v>
      </c>
      <c r="P105" s="2">
        <f t="shared" si="4"/>
        <v>68.755364806866936</v>
      </c>
      <c r="Q105" s="2">
        <f t="shared" si="4"/>
        <v>68.613861386138609</v>
      </c>
      <c r="R105" s="2">
        <f t="shared" si="4"/>
        <v>68.423005565862709</v>
      </c>
      <c r="S105" s="2">
        <f t="shared" si="4"/>
        <v>68.172231985940257</v>
      </c>
      <c r="T105" s="2">
        <f t="shared" si="4"/>
        <v>68.067226890756302</v>
      </c>
    </row>
    <row r="106" spans="2:20">
      <c r="B106" s="27" t="s">
        <v>194</v>
      </c>
      <c r="C106" s="2">
        <f>C105-$D$111</f>
        <v>1.2830057290793633</v>
      </c>
      <c r="D106" s="2">
        <f t="shared" ref="D106:J106" si="5">D105-$D$111</f>
        <v>0.77484506233554384</v>
      </c>
      <c r="E106" s="2">
        <f t="shared" si="5"/>
        <v>1.5799312997160087E-3</v>
      </c>
      <c r="F106" s="2">
        <f t="shared" si="5"/>
        <v>-8.0569809526281233E-2</v>
      </c>
      <c r="G106" s="2">
        <f t="shared" si="5"/>
        <v>-0.40938992558045584</v>
      </c>
      <c r="H106" s="2">
        <f t="shared" si="5"/>
        <v>-0.30837982457035196</v>
      </c>
      <c r="I106" s="2">
        <f t="shared" si="5"/>
        <v>-0.49597001216052661</v>
      </c>
      <c r="J106" s="2">
        <f t="shared" si="5"/>
        <v>-0.76512115087689381</v>
      </c>
      <c r="L106" s="27" t="s">
        <v>194</v>
      </c>
      <c r="M106" s="2">
        <f>M105-$M$111</f>
        <v>0.69493974580218776</v>
      </c>
      <c r="N106" s="2">
        <f t="shared" ref="N106:T106" si="6">N105-$M$111</f>
        <v>0.64680888777013479</v>
      </c>
      <c r="O106" s="2">
        <f t="shared" si="6"/>
        <v>-0.15939627629379061</v>
      </c>
      <c r="P106" s="2">
        <f t="shared" si="6"/>
        <v>0.11255620829827251</v>
      </c>
      <c r="Q106" s="2">
        <f t="shared" si="6"/>
        <v>-2.8947212430054492E-2</v>
      </c>
      <c r="R106" s="2">
        <f t="shared" si="6"/>
        <v>-0.21980303270595414</v>
      </c>
      <c r="S106" s="2">
        <f t="shared" si="6"/>
        <v>-0.47057661262840611</v>
      </c>
      <c r="T106" s="2">
        <f t="shared" si="6"/>
        <v>-0.57558170781236129</v>
      </c>
    </row>
    <row r="108" spans="2:20">
      <c r="B108" t="s">
        <v>324</v>
      </c>
      <c r="L108" t="s">
        <v>325</v>
      </c>
    </row>
    <row r="111" spans="2:20">
      <c r="D111">
        <f>(1/8)*(C105+D105+E105+F105+G105+H105+I105+J105)</f>
        <v>81.924541440731957</v>
      </c>
      <c r="M111">
        <f>(1/8)*(M105+N105+O105+P105+Q105+R105+S105+T105)</f>
        <v>68.642808598568664</v>
      </c>
    </row>
    <row r="117" spans="2:16">
      <c r="E117" t="s">
        <v>326</v>
      </c>
      <c r="F117">
        <f>SQRT((1/7)*(C106^2+D106^2+E106^2+F106^2+G106^2+H106^2+I106^2+J106^2))</f>
        <v>0.69148674377509234</v>
      </c>
      <c r="N117" t="s">
        <v>327</v>
      </c>
      <c r="O117">
        <f>SQRT((1/7)*(M106^2+N106^2+O106^2+P106^2+Q106^2+R106^2+S106^2+T106^2))</f>
        <v>0.46923448684793034</v>
      </c>
    </row>
    <row r="121" spans="2:16">
      <c r="E121" t="s">
        <v>328</v>
      </c>
      <c r="F121">
        <f>F117/SQRT(8)*2</f>
        <v>0.48895496562397245</v>
      </c>
      <c r="N121" t="s">
        <v>328</v>
      </c>
      <c r="O121">
        <f>O117/SQRT(8)*2</f>
        <v>0.33179888761676135</v>
      </c>
    </row>
    <row r="122" spans="2:16">
      <c r="E122" t="s">
        <v>336</v>
      </c>
      <c r="F122">
        <f>F121/D111*100</f>
        <v>0.59683576743326094</v>
      </c>
      <c r="G122" t="s">
        <v>254</v>
      </c>
      <c r="N122" t="s">
        <v>337</v>
      </c>
      <c r="O122">
        <f>O121/D111*100</f>
        <v>0.40500548649002832</v>
      </c>
      <c r="P122" t="s">
        <v>254</v>
      </c>
    </row>
    <row r="126" spans="2:16">
      <c r="B126" t="s">
        <v>329</v>
      </c>
      <c r="L126" t="s">
        <v>339</v>
      </c>
    </row>
    <row r="129" spans="2:15">
      <c r="E129">
        <f>D111*M111/(D111+M111)</f>
        <v>37.348937974759032</v>
      </c>
      <c r="O129">
        <f>D111+M111</f>
        <v>150.56735003930061</v>
      </c>
    </row>
    <row r="134" spans="2:15">
      <c r="H134">
        <f>SQRT((M111^2*F121/(D111+M111)^2)^2+(D111^2*O121/(D111+N111)^2)^2)</f>
        <v>0.34701295252372244</v>
      </c>
      <c r="O134">
        <f>SQRT(F121^2+O121^2)</f>
        <v>0.59090393485917858</v>
      </c>
    </row>
    <row r="136" spans="2:15">
      <c r="G136" t="s">
        <v>338</v>
      </c>
      <c r="H136">
        <f>H134/E129*100</f>
        <v>0.92911062895078556</v>
      </c>
      <c r="I136" t="s">
        <v>254</v>
      </c>
      <c r="N136" t="s">
        <v>336</v>
      </c>
      <c r="O136">
        <f>O134/O129*100</f>
        <v>0.39245157380065648</v>
      </c>
    </row>
    <row r="140" spans="2:15">
      <c r="B140" t="s">
        <v>203</v>
      </c>
      <c r="L140" t="s">
        <v>203</v>
      </c>
    </row>
    <row r="143" spans="2:15" ht="15.75" thickBot="1"/>
    <row r="144" spans="2:15" ht="15.75" thickBot="1">
      <c r="B144" s="126" t="s">
        <v>330</v>
      </c>
      <c r="L144" s="126" t="s">
        <v>331</v>
      </c>
    </row>
    <row r="145" spans="2:20">
      <c r="B145" s="127" t="s">
        <v>322</v>
      </c>
      <c r="C145" s="2">
        <v>30</v>
      </c>
      <c r="D145" s="2">
        <v>40</v>
      </c>
      <c r="E145" s="2">
        <v>50</v>
      </c>
      <c r="F145" s="2">
        <v>60</v>
      </c>
      <c r="G145" s="2">
        <v>70</v>
      </c>
      <c r="H145" s="2">
        <v>80</v>
      </c>
      <c r="I145" s="2">
        <v>90</v>
      </c>
      <c r="J145" s="2">
        <v>100</v>
      </c>
      <c r="L145" s="127" t="s">
        <v>322</v>
      </c>
      <c r="M145" s="2">
        <v>30</v>
      </c>
      <c r="N145" s="2">
        <v>40</v>
      </c>
      <c r="O145" s="2">
        <v>50</v>
      </c>
      <c r="P145" s="2">
        <v>60</v>
      </c>
      <c r="Q145" s="2">
        <v>70</v>
      </c>
      <c r="R145" s="2">
        <v>80</v>
      </c>
      <c r="S145" s="2">
        <v>90</v>
      </c>
      <c r="T145" s="2">
        <v>100</v>
      </c>
    </row>
    <row r="146" spans="2:20">
      <c r="B146" s="27" t="s">
        <v>313</v>
      </c>
      <c r="C146" s="2">
        <v>55.4</v>
      </c>
      <c r="D146" s="2">
        <v>48.1</v>
      </c>
      <c r="E146" s="2">
        <v>42.5</v>
      </c>
      <c r="F146" s="2">
        <v>38.200000000000003</v>
      </c>
      <c r="G146" s="2">
        <v>34.5</v>
      </c>
      <c r="H146" s="2">
        <v>31.5</v>
      </c>
      <c r="I146" s="2">
        <v>29</v>
      </c>
      <c r="J146" s="2">
        <v>26.9</v>
      </c>
      <c r="L146" s="27" t="s">
        <v>313</v>
      </c>
      <c r="M146" s="2">
        <v>83.9</v>
      </c>
      <c r="N146" s="2">
        <v>79.5</v>
      </c>
      <c r="O146" s="2">
        <v>75.400000000000006</v>
      </c>
      <c r="P146" s="2">
        <v>71.900000000000006</v>
      </c>
      <c r="Q146" s="2">
        <v>68.400000000000006</v>
      </c>
      <c r="R146" s="2">
        <v>65.400000000000006</v>
      </c>
      <c r="S146" s="2">
        <v>62.7</v>
      </c>
      <c r="T146" s="2">
        <v>60</v>
      </c>
    </row>
    <row r="147" spans="2:20">
      <c r="B147" s="27" t="s">
        <v>323</v>
      </c>
      <c r="C147" s="2">
        <f>100-C146</f>
        <v>44.6</v>
      </c>
      <c r="D147" s="2">
        <f t="shared" ref="D147:J147" si="7">100-D146</f>
        <v>51.9</v>
      </c>
      <c r="E147" s="2">
        <f t="shared" si="7"/>
        <v>57.5</v>
      </c>
      <c r="F147" s="2">
        <f t="shared" si="7"/>
        <v>61.8</v>
      </c>
      <c r="G147" s="2">
        <f t="shared" si="7"/>
        <v>65.5</v>
      </c>
      <c r="H147" s="2">
        <f t="shared" si="7"/>
        <v>68.5</v>
      </c>
      <c r="I147" s="2">
        <f t="shared" si="7"/>
        <v>71</v>
      </c>
      <c r="J147" s="2">
        <f t="shared" si="7"/>
        <v>73.099999999999994</v>
      </c>
      <c r="L147" s="27" t="s">
        <v>323</v>
      </c>
      <c r="M147" s="2">
        <f>100-M146</f>
        <v>16.099999999999994</v>
      </c>
      <c r="N147" s="2">
        <f t="shared" ref="N147:T147" si="8">100-N146</f>
        <v>20.5</v>
      </c>
      <c r="O147" s="2">
        <f t="shared" si="8"/>
        <v>24.599999999999994</v>
      </c>
      <c r="P147" s="2">
        <f t="shared" si="8"/>
        <v>28.099999999999994</v>
      </c>
      <c r="Q147" s="2">
        <f t="shared" si="8"/>
        <v>31.599999999999994</v>
      </c>
      <c r="R147" s="2">
        <f t="shared" si="8"/>
        <v>34.599999999999994</v>
      </c>
      <c r="S147" s="2">
        <f t="shared" si="8"/>
        <v>37.299999999999997</v>
      </c>
      <c r="T147" s="2">
        <f t="shared" si="8"/>
        <v>40</v>
      </c>
    </row>
    <row r="148" spans="2:20">
      <c r="B148" s="27" t="s">
        <v>330</v>
      </c>
      <c r="C148" s="2">
        <f>C146/C147*C145</f>
        <v>37.264573991031391</v>
      </c>
      <c r="D148" s="2">
        <f t="shared" ref="D148:J148" si="9">D146/D147*D145</f>
        <v>37.071290944123312</v>
      </c>
      <c r="E148" s="2">
        <f t="shared" si="9"/>
        <v>36.95652173913043</v>
      </c>
      <c r="F148" s="2">
        <f t="shared" si="9"/>
        <v>37.087378640776706</v>
      </c>
      <c r="G148" s="2">
        <f t="shared" si="9"/>
        <v>36.87022900763359</v>
      </c>
      <c r="H148" s="2">
        <f t="shared" si="9"/>
        <v>36.788321167883211</v>
      </c>
      <c r="I148" s="2">
        <f t="shared" si="9"/>
        <v>36.760563380281688</v>
      </c>
      <c r="J148" s="2">
        <f t="shared" si="9"/>
        <v>36.798905608755135</v>
      </c>
      <c r="L148" s="27" t="s">
        <v>330</v>
      </c>
      <c r="M148" s="2">
        <f>M146/M147*M145</f>
        <v>156.33540372670814</v>
      </c>
      <c r="N148" s="2">
        <f t="shared" ref="N148:T148" si="10">N146/N147*N145</f>
        <v>155.1219512195122</v>
      </c>
      <c r="O148" s="2">
        <f t="shared" si="10"/>
        <v>153.25203252032523</v>
      </c>
      <c r="P148" s="2">
        <f t="shared" si="10"/>
        <v>153.52313167259788</v>
      </c>
      <c r="Q148" s="2">
        <f t="shared" si="10"/>
        <v>151.51898734177217</v>
      </c>
      <c r="R148" s="2">
        <f t="shared" si="10"/>
        <v>151.21387283236999</v>
      </c>
      <c r="S148" s="2">
        <f t="shared" si="10"/>
        <v>151.2868632707775</v>
      </c>
      <c r="T148" s="2">
        <f t="shared" si="10"/>
        <v>150</v>
      </c>
    </row>
    <row r="149" spans="2:20">
      <c r="B149" s="27" t="s">
        <v>194</v>
      </c>
      <c r="C149" s="2">
        <f t="shared" ref="C149:J149" si="11">C148-$D$151</f>
        <v>0.31485093107946227</v>
      </c>
      <c r="D149" s="2">
        <f t="shared" si="11"/>
        <v>0.12156788417138387</v>
      </c>
      <c r="E149" s="2">
        <f t="shared" si="11"/>
        <v>6.7986791785017431E-3</v>
      </c>
      <c r="F149" s="2">
        <f t="shared" si="11"/>
        <v>0.13765558082477725</v>
      </c>
      <c r="G149" s="2">
        <f t="shared" si="11"/>
        <v>-7.9494052318338504E-2</v>
      </c>
      <c r="H149" s="2">
        <f t="shared" si="11"/>
        <v>-0.16140189206871725</v>
      </c>
      <c r="I149" s="2">
        <f t="shared" si="11"/>
        <v>-0.18915967967024017</v>
      </c>
      <c r="J149" s="2">
        <f t="shared" si="11"/>
        <v>-0.15081745119679368</v>
      </c>
      <c r="L149" s="27" t="s">
        <v>194</v>
      </c>
      <c r="M149" s="2">
        <f>M148-$D$151</f>
        <v>119.3856806667562</v>
      </c>
      <c r="N149" s="2">
        <f t="shared" ref="N149:T149" si="12">N148-$D$151</f>
        <v>118.17222815956026</v>
      </c>
      <c r="O149" s="2">
        <f t="shared" si="12"/>
        <v>116.30230946037329</v>
      </c>
      <c r="P149" s="2">
        <f t="shared" si="12"/>
        <v>116.57340861264595</v>
      </c>
      <c r="Q149" s="2">
        <f t="shared" si="12"/>
        <v>114.56926428182024</v>
      </c>
      <c r="R149" s="2">
        <f t="shared" si="12"/>
        <v>114.26414977241805</v>
      </c>
      <c r="S149" s="2">
        <f t="shared" si="12"/>
        <v>114.33714021082557</v>
      </c>
      <c r="T149" s="2">
        <f t="shared" si="12"/>
        <v>113.05027694004806</v>
      </c>
    </row>
    <row r="151" spans="2:20">
      <c r="C151" t="s">
        <v>332</v>
      </c>
      <c r="D151">
        <f>(1/8)*(C148+D148+E148+F148+G148+H148+I148+J148)</f>
        <v>36.949723059951928</v>
      </c>
      <c r="M151" t="s">
        <v>332</v>
      </c>
      <c r="N151">
        <f>(1/8)*(M148+N148+O148+P148+Q148+R148+S148+T148)</f>
        <v>152.7815303230079</v>
      </c>
    </row>
    <row r="153" spans="2:20">
      <c r="C153" t="s">
        <v>333</v>
      </c>
      <c r="D153">
        <f>SQRT((1/7)*(C149^2+D149^2+E149^2+F149^2+G149^2+H149^2+I149^2+J149^2))</f>
        <v>0.17880648092684207</v>
      </c>
      <c r="F153" t="s">
        <v>336</v>
      </c>
      <c r="G153">
        <f>D155/D151*100</f>
        <v>0.34218192915364593</v>
      </c>
      <c r="H153" t="s">
        <v>254</v>
      </c>
      <c r="M153" t="s">
        <v>333</v>
      </c>
      <c r="N153">
        <f>SQRT((1/7)*(M149^2+N149^2+O149^2+P149^2+Q149^2+R149^2+S149^2+T149^2))</f>
        <v>123.84838774367282</v>
      </c>
    </row>
    <row r="155" spans="2:20">
      <c r="C155" t="s">
        <v>328</v>
      </c>
      <c r="D155">
        <f>D153/SQRT(8)*2</f>
        <v>0.12643527518347308</v>
      </c>
      <c r="M155" t="s">
        <v>328</v>
      </c>
      <c r="N155">
        <f>N153/SQRT(8)</f>
        <v>43.787017406285969</v>
      </c>
    </row>
    <row r="159" spans="2:20">
      <c r="B159" t="s">
        <v>334</v>
      </c>
      <c r="L159" t="s">
        <v>334</v>
      </c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18"/>
  <sheetViews>
    <sheetView topLeftCell="A4" zoomScale="70" zoomScaleNormal="70" workbookViewId="0">
      <selection activeCell="H154" sqref="H154"/>
    </sheetView>
  </sheetViews>
  <sheetFormatPr baseColWidth="10" defaultRowHeight="15"/>
  <cols>
    <col min="2" max="2" width="11.5703125" bestFit="1" customWidth="1"/>
    <col min="3" max="3" width="14.85546875" bestFit="1" customWidth="1"/>
    <col min="7" max="7" width="13.5703125" customWidth="1"/>
    <col min="10" max="10" width="13.85546875" customWidth="1"/>
    <col min="11" max="11" width="13.42578125" customWidth="1"/>
  </cols>
  <sheetData>
    <row r="1" spans="1:12" ht="15.75" thickBot="1"/>
    <row r="2" spans="1:12" ht="21.75" thickBot="1">
      <c r="B2" s="265" t="s">
        <v>343</v>
      </c>
      <c r="C2" s="266"/>
      <c r="D2" s="266"/>
      <c r="E2" s="266"/>
      <c r="F2" s="266"/>
      <c r="G2" s="266"/>
      <c r="H2" s="267"/>
      <c r="I2" s="130"/>
    </row>
    <row r="3" spans="1:12" ht="21">
      <c r="B3" s="130"/>
      <c r="C3" s="130"/>
      <c r="D3" s="130"/>
      <c r="E3" s="130"/>
      <c r="F3" s="130"/>
      <c r="G3" s="130"/>
      <c r="H3" s="130"/>
      <c r="I3" s="130"/>
    </row>
    <row r="4" spans="1:12">
      <c r="B4" s="253" t="s">
        <v>344</v>
      </c>
      <c r="C4" s="254"/>
      <c r="D4" s="255"/>
      <c r="F4" s="252" t="s">
        <v>340</v>
      </c>
      <c r="G4" s="252"/>
      <c r="H4" s="252"/>
      <c r="I4" s="252"/>
    </row>
    <row r="5" spans="1:12" ht="15.75" thickBot="1">
      <c r="K5" s="132" t="s">
        <v>346</v>
      </c>
      <c r="L5" s="133"/>
    </row>
    <row r="6" spans="1:12" ht="15.75" thickBot="1">
      <c r="B6" s="135" t="s">
        <v>349</v>
      </c>
      <c r="C6" s="136" t="s">
        <v>351</v>
      </c>
      <c r="D6" s="138" t="s">
        <v>363</v>
      </c>
      <c r="F6" s="135" t="s">
        <v>349</v>
      </c>
      <c r="G6" s="136" t="s">
        <v>351</v>
      </c>
      <c r="H6" s="136" t="s">
        <v>363</v>
      </c>
      <c r="I6" s="137" t="s">
        <v>341</v>
      </c>
      <c r="K6" s="57">
        <v>2000</v>
      </c>
      <c r="L6" s="131" t="s">
        <v>355</v>
      </c>
    </row>
    <row r="7" spans="1:12" ht="15" customHeight="1">
      <c r="A7" s="259" t="s">
        <v>352</v>
      </c>
      <c r="B7" s="10">
        <v>1</v>
      </c>
      <c r="C7" s="3">
        <v>0.28000000000000003</v>
      </c>
      <c r="D7" s="3">
        <v>0.2</v>
      </c>
      <c r="F7" s="3">
        <v>1</v>
      </c>
      <c r="G7" s="3">
        <v>0.44</v>
      </c>
      <c r="H7" s="118">
        <v>8.1999999999999993</v>
      </c>
      <c r="I7" s="3">
        <f>H7/2</f>
        <v>4.0999999999999996</v>
      </c>
    </row>
    <row r="8" spans="1:12">
      <c r="A8" s="260"/>
      <c r="B8" s="34">
        <v>2</v>
      </c>
      <c r="C8" s="2">
        <v>0.32</v>
      </c>
      <c r="D8" s="2">
        <v>1.8</v>
      </c>
      <c r="F8" s="2">
        <v>2</v>
      </c>
      <c r="G8" s="2">
        <v>0.48</v>
      </c>
      <c r="H8" s="57">
        <v>6.8</v>
      </c>
      <c r="I8" s="3">
        <f t="shared" ref="I8:I37" si="0">H8/2</f>
        <v>3.4</v>
      </c>
      <c r="K8" s="53" t="s">
        <v>343</v>
      </c>
    </row>
    <row r="9" spans="1:12">
      <c r="A9" s="260"/>
      <c r="B9" s="34">
        <v>3</v>
      </c>
      <c r="C9" s="2">
        <v>0.36</v>
      </c>
      <c r="D9" s="2">
        <v>3.2</v>
      </c>
      <c r="F9" s="2">
        <v>3</v>
      </c>
      <c r="G9" s="2">
        <v>0.52</v>
      </c>
      <c r="H9" s="57">
        <v>5.6</v>
      </c>
      <c r="I9" s="3">
        <f t="shared" si="0"/>
        <v>2.8</v>
      </c>
      <c r="K9" s="3" t="s">
        <v>356</v>
      </c>
    </row>
    <row r="10" spans="1:12">
      <c r="A10" s="260"/>
      <c r="B10" s="34">
        <v>4</v>
      </c>
      <c r="C10" s="2">
        <v>0.42</v>
      </c>
      <c r="D10" s="2">
        <v>4.8</v>
      </c>
      <c r="F10" s="2">
        <v>4</v>
      </c>
      <c r="G10" s="2">
        <v>0.57999999999999996</v>
      </c>
      <c r="H10" s="57">
        <v>4.4000000000000004</v>
      </c>
      <c r="I10" s="3">
        <f t="shared" si="0"/>
        <v>2.2000000000000002</v>
      </c>
    </row>
    <row r="11" spans="1:12">
      <c r="A11" s="260"/>
      <c r="B11" s="34">
        <v>5</v>
      </c>
      <c r="C11" s="2">
        <v>0.5</v>
      </c>
      <c r="D11" s="2">
        <v>6.4</v>
      </c>
      <c r="F11" s="2">
        <v>5</v>
      </c>
      <c r="G11" s="2">
        <v>0.64</v>
      </c>
      <c r="H11" s="57">
        <v>3.4</v>
      </c>
      <c r="I11" s="3">
        <f t="shared" si="0"/>
        <v>1.7</v>
      </c>
    </row>
    <row r="12" spans="1:12">
      <c r="A12" s="260"/>
      <c r="B12" s="34">
        <v>6</v>
      </c>
      <c r="C12" s="2">
        <v>0.56000000000000005</v>
      </c>
      <c r="D12" s="2">
        <v>7.4</v>
      </c>
      <c r="F12" s="2">
        <v>6</v>
      </c>
      <c r="G12" s="2">
        <v>0.7</v>
      </c>
      <c r="H12" s="57">
        <v>2.6</v>
      </c>
      <c r="I12" s="3">
        <f t="shared" si="0"/>
        <v>1.3</v>
      </c>
    </row>
    <row r="13" spans="1:12">
      <c r="A13" s="260"/>
      <c r="B13" s="34">
        <v>7</v>
      </c>
      <c r="C13" s="2">
        <v>0.65</v>
      </c>
      <c r="D13" s="2">
        <v>8.1999999999999993</v>
      </c>
      <c r="F13" s="2">
        <v>7</v>
      </c>
      <c r="G13" s="2">
        <v>0.76</v>
      </c>
      <c r="H13" s="57">
        <v>2</v>
      </c>
      <c r="I13" s="3">
        <f t="shared" si="0"/>
        <v>1</v>
      </c>
    </row>
    <row r="14" spans="1:12">
      <c r="A14" s="260"/>
      <c r="B14" s="34">
        <v>8</v>
      </c>
      <c r="C14" s="2">
        <v>0.74</v>
      </c>
      <c r="D14" s="2">
        <v>9</v>
      </c>
      <c r="F14" s="2">
        <v>8</v>
      </c>
      <c r="G14" s="2">
        <v>0.85</v>
      </c>
      <c r="H14" s="57">
        <v>1.6</v>
      </c>
      <c r="I14" s="3">
        <f t="shared" si="0"/>
        <v>0.8</v>
      </c>
    </row>
    <row r="15" spans="1:12">
      <c r="A15" s="260"/>
      <c r="B15" s="34">
        <v>9</v>
      </c>
      <c r="C15" s="2">
        <v>0.85</v>
      </c>
      <c r="D15" s="2">
        <v>9.1999999999999993</v>
      </c>
      <c r="F15" s="2">
        <v>9</v>
      </c>
      <c r="G15" s="2">
        <v>0.92</v>
      </c>
      <c r="H15" s="57">
        <v>1.2</v>
      </c>
      <c r="I15" s="3">
        <f t="shared" si="0"/>
        <v>0.6</v>
      </c>
    </row>
    <row r="16" spans="1:12">
      <c r="A16" s="260"/>
      <c r="B16" s="34">
        <v>10</v>
      </c>
      <c r="C16" s="2">
        <v>0.96</v>
      </c>
      <c r="D16" s="2">
        <v>9.4</v>
      </c>
      <c r="F16" s="2">
        <v>10</v>
      </c>
      <c r="G16" s="2">
        <v>1</v>
      </c>
      <c r="H16" s="57">
        <v>1</v>
      </c>
      <c r="I16" s="3">
        <f t="shared" si="0"/>
        <v>0.5</v>
      </c>
    </row>
    <row r="17" spans="1:18">
      <c r="A17" s="260"/>
      <c r="B17" s="34">
        <v>11</v>
      </c>
      <c r="C17" s="2">
        <v>1.1000000000000001</v>
      </c>
      <c r="D17" s="2">
        <v>9.6</v>
      </c>
      <c r="F17" s="2">
        <v>11</v>
      </c>
      <c r="G17" s="2">
        <v>1.1499999999999999</v>
      </c>
      <c r="H17" s="57">
        <v>0.6</v>
      </c>
      <c r="I17" s="3">
        <f t="shared" si="0"/>
        <v>0.3</v>
      </c>
    </row>
    <row r="18" spans="1:18">
      <c r="A18" s="260"/>
      <c r="B18" s="34">
        <v>12</v>
      </c>
      <c r="C18" s="2">
        <v>1.28</v>
      </c>
      <c r="D18" s="2">
        <v>9.8000000000000007</v>
      </c>
      <c r="F18" s="2">
        <v>12</v>
      </c>
      <c r="G18" s="2">
        <v>1.39</v>
      </c>
      <c r="H18" s="2">
        <v>0.6</v>
      </c>
      <c r="I18" s="3">
        <f t="shared" si="0"/>
        <v>0.3</v>
      </c>
    </row>
    <row r="19" spans="1:18">
      <c r="A19" s="260"/>
      <c r="B19" s="34">
        <v>13</v>
      </c>
      <c r="C19" s="2"/>
      <c r="D19" s="2"/>
      <c r="F19" s="2">
        <v>13</v>
      </c>
      <c r="G19" s="2"/>
      <c r="H19" s="2"/>
      <c r="I19" s="3">
        <f t="shared" si="0"/>
        <v>0</v>
      </c>
    </row>
    <row r="20" spans="1:18">
      <c r="A20" s="260"/>
      <c r="B20" s="34">
        <v>14</v>
      </c>
      <c r="C20" s="2"/>
      <c r="D20" s="2"/>
      <c r="F20" s="2">
        <v>14</v>
      </c>
      <c r="G20" s="2"/>
      <c r="H20" s="2"/>
      <c r="I20" s="3">
        <f t="shared" si="0"/>
        <v>0</v>
      </c>
    </row>
    <row r="21" spans="1:18" ht="15.75" thickBot="1">
      <c r="A21" s="261"/>
      <c r="B21" s="34">
        <v>15</v>
      </c>
      <c r="C21" s="2"/>
      <c r="D21" s="2"/>
      <c r="F21" s="2">
        <v>15</v>
      </c>
      <c r="G21" s="2"/>
      <c r="H21" s="2"/>
      <c r="I21" s="3">
        <f t="shared" si="0"/>
        <v>0</v>
      </c>
    </row>
    <row r="22" spans="1:18" ht="15.75" thickBot="1">
      <c r="H22" s="1"/>
      <c r="I22" s="1"/>
      <c r="J22" s="1"/>
    </row>
    <row r="23" spans="1:18" ht="15" customHeight="1">
      <c r="A23" s="256" t="s">
        <v>350</v>
      </c>
      <c r="B23" s="34">
        <v>1</v>
      </c>
      <c r="C23" s="2">
        <v>1.3</v>
      </c>
      <c r="D23" s="2">
        <v>8.6</v>
      </c>
      <c r="F23" s="2">
        <v>1</v>
      </c>
      <c r="G23" s="2">
        <v>1.4</v>
      </c>
      <c r="H23" s="2">
        <v>-9</v>
      </c>
      <c r="I23" s="2">
        <f t="shared" si="0"/>
        <v>-4.5</v>
      </c>
    </row>
    <row r="24" spans="1:18">
      <c r="A24" s="257"/>
      <c r="B24" s="34">
        <v>2</v>
      </c>
      <c r="C24" s="2">
        <v>1.32</v>
      </c>
      <c r="D24" s="2">
        <v>7.8</v>
      </c>
      <c r="F24" s="2">
        <v>2</v>
      </c>
      <c r="G24" s="2">
        <v>1.43</v>
      </c>
      <c r="H24" s="57">
        <v>-7.8</v>
      </c>
      <c r="I24" s="3">
        <f t="shared" si="0"/>
        <v>-3.9</v>
      </c>
    </row>
    <row r="25" spans="1:18">
      <c r="A25" s="257"/>
      <c r="B25" s="34">
        <v>3</v>
      </c>
      <c r="C25" s="2">
        <v>1.35</v>
      </c>
      <c r="D25" s="2">
        <v>6.6</v>
      </c>
      <c r="F25" s="2">
        <v>3</v>
      </c>
      <c r="G25" s="2">
        <v>1.45</v>
      </c>
      <c r="H25" s="57">
        <v>-7</v>
      </c>
      <c r="I25" s="3">
        <f t="shared" si="0"/>
        <v>-3.5</v>
      </c>
    </row>
    <row r="26" spans="1:18">
      <c r="A26" s="257"/>
      <c r="B26" s="34">
        <v>4</v>
      </c>
      <c r="C26" s="2">
        <v>1.38</v>
      </c>
      <c r="D26" s="2">
        <v>5.6</v>
      </c>
      <c r="F26" s="2">
        <v>4</v>
      </c>
      <c r="G26" s="2">
        <v>1.48</v>
      </c>
      <c r="H26" s="57">
        <v>-6</v>
      </c>
      <c r="I26" s="3">
        <f t="shared" si="0"/>
        <v>-3</v>
      </c>
    </row>
    <row r="27" spans="1:18">
      <c r="A27" s="257"/>
      <c r="B27" s="34">
        <v>5</v>
      </c>
      <c r="C27" s="2">
        <v>1.4</v>
      </c>
      <c r="D27" s="2">
        <v>5</v>
      </c>
      <c r="F27" s="2">
        <v>5</v>
      </c>
      <c r="G27" s="2">
        <v>1.5</v>
      </c>
      <c r="H27" s="57">
        <v>-5.4</v>
      </c>
      <c r="I27" s="3">
        <f t="shared" si="0"/>
        <v>-2.7</v>
      </c>
    </row>
    <row r="28" spans="1:18">
      <c r="A28" s="257"/>
      <c r="B28" s="34">
        <v>6</v>
      </c>
      <c r="C28" s="2">
        <v>1.46</v>
      </c>
      <c r="D28" s="2">
        <v>3.8</v>
      </c>
      <c r="F28" s="2">
        <v>6</v>
      </c>
      <c r="G28" s="2">
        <v>1.56</v>
      </c>
      <c r="H28" s="57">
        <v>-4</v>
      </c>
      <c r="I28" s="3">
        <f t="shared" si="0"/>
        <v>-2</v>
      </c>
    </row>
    <row r="29" spans="1:18">
      <c r="A29" s="257"/>
      <c r="B29" s="34">
        <v>7</v>
      </c>
      <c r="C29" s="2">
        <v>1.5</v>
      </c>
      <c r="D29" s="2">
        <v>3</v>
      </c>
      <c r="F29" s="2">
        <v>7</v>
      </c>
      <c r="G29" s="2">
        <v>1.6</v>
      </c>
      <c r="H29" s="57">
        <v>-3</v>
      </c>
      <c r="I29" s="3">
        <f t="shared" si="0"/>
        <v>-1.5</v>
      </c>
      <c r="K29" t="s">
        <v>361</v>
      </c>
      <c r="R29" t="s">
        <v>362</v>
      </c>
    </row>
    <row r="30" spans="1:18">
      <c r="A30" s="257"/>
      <c r="B30" s="34">
        <v>8</v>
      </c>
      <c r="C30" s="2">
        <v>1.6</v>
      </c>
      <c r="D30" s="2">
        <v>1.6</v>
      </c>
      <c r="F30" s="2">
        <v>8</v>
      </c>
      <c r="G30" s="2">
        <v>1.75</v>
      </c>
      <c r="H30" s="57">
        <v>-1.2</v>
      </c>
      <c r="I30" s="3">
        <f t="shared" si="0"/>
        <v>-0.6</v>
      </c>
    </row>
    <row r="31" spans="1:18">
      <c r="A31" s="257"/>
      <c r="B31" s="34">
        <v>9</v>
      </c>
      <c r="C31" s="2">
        <v>1.7</v>
      </c>
      <c r="D31" s="2">
        <v>1</v>
      </c>
      <c r="F31" s="2">
        <v>9</v>
      </c>
      <c r="G31" s="2">
        <v>1.9</v>
      </c>
      <c r="H31" s="57">
        <v>-0.4</v>
      </c>
      <c r="I31" s="3">
        <f t="shared" si="0"/>
        <v>-0.2</v>
      </c>
    </row>
    <row r="32" spans="1:18">
      <c r="A32" s="257"/>
      <c r="B32" s="34">
        <v>10</v>
      </c>
      <c r="C32" s="2">
        <v>1.8</v>
      </c>
      <c r="D32" s="2">
        <v>0.4</v>
      </c>
      <c r="F32" s="2">
        <v>10</v>
      </c>
      <c r="G32" s="2">
        <v>2</v>
      </c>
      <c r="H32" s="57">
        <v>-0.4</v>
      </c>
      <c r="I32" s="3">
        <f t="shared" si="0"/>
        <v>-0.2</v>
      </c>
    </row>
    <row r="33" spans="1:12">
      <c r="A33" s="257"/>
      <c r="B33" s="34">
        <v>11</v>
      </c>
      <c r="C33" s="2">
        <v>1.9</v>
      </c>
      <c r="D33" s="2">
        <v>0.2</v>
      </c>
      <c r="F33" s="2">
        <v>11</v>
      </c>
      <c r="G33" s="2">
        <v>2.2000000000000002</v>
      </c>
      <c r="H33" s="57">
        <v>-0.4</v>
      </c>
      <c r="I33" s="3">
        <f t="shared" si="0"/>
        <v>-0.2</v>
      </c>
    </row>
    <row r="34" spans="1:12">
      <c r="A34" s="257"/>
      <c r="B34" s="34">
        <v>12</v>
      </c>
      <c r="C34" s="2">
        <v>2.2799999999999998</v>
      </c>
      <c r="D34" s="2">
        <v>0.2</v>
      </c>
      <c r="F34" s="2">
        <v>12</v>
      </c>
      <c r="G34" s="2">
        <v>2.39</v>
      </c>
      <c r="H34" s="2">
        <v>-0.4</v>
      </c>
      <c r="I34" s="2">
        <f t="shared" si="0"/>
        <v>-0.2</v>
      </c>
    </row>
    <row r="35" spans="1:12">
      <c r="A35" s="257"/>
      <c r="B35" s="34">
        <v>13</v>
      </c>
      <c r="C35" s="2"/>
      <c r="D35" s="2"/>
      <c r="F35" s="2">
        <v>13</v>
      </c>
      <c r="G35" s="2"/>
      <c r="H35" s="2"/>
      <c r="I35" s="3">
        <f t="shared" si="0"/>
        <v>0</v>
      </c>
    </row>
    <row r="36" spans="1:12">
      <c r="A36" s="257"/>
      <c r="B36" s="34">
        <v>14</v>
      </c>
      <c r="C36" s="2"/>
      <c r="D36" s="2"/>
      <c r="F36" s="2">
        <v>14</v>
      </c>
      <c r="G36" s="2"/>
      <c r="H36" s="2"/>
      <c r="I36" s="3">
        <f t="shared" si="0"/>
        <v>0</v>
      </c>
    </row>
    <row r="37" spans="1:12" ht="15.75" thickBot="1">
      <c r="A37" s="258"/>
      <c r="B37" s="34">
        <v>15</v>
      </c>
      <c r="C37" s="2"/>
      <c r="D37" s="2"/>
      <c r="F37" s="2">
        <v>15</v>
      </c>
      <c r="G37" s="2"/>
      <c r="H37" s="2"/>
      <c r="I37" s="2">
        <f t="shared" si="0"/>
        <v>0</v>
      </c>
    </row>
    <row r="38" spans="1:12">
      <c r="A38" s="129"/>
    </row>
    <row r="39" spans="1:12" ht="15.75" thickBot="1"/>
    <row r="40" spans="1:12" ht="21.75" thickBot="1">
      <c r="B40" s="268" t="s">
        <v>342</v>
      </c>
      <c r="C40" s="269"/>
      <c r="D40" s="269"/>
      <c r="E40" s="269"/>
      <c r="F40" s="269"/>
      <c r="G40" s="269"/>
      <c r="H40" s="270"/>
      <c r="I40" s="134"/>
    </row>
    <row r="41" spans="1:12">
      <c r="H41" s="128"/>
      <c r="I41" s="128"/>
    </row>
    <row r="42" spans="1:12">
      <c r="B42" s="253" t="s">
        <v>344</v>
      </c>
      <c r="C42" s="254"/>
      <c r="D42" s="255"/>
      <c r="F42" s="271" t="s">
        <v>340</v>
      </c>
      <c r="G42" s="272"/>
      <c r="H42" s="272"/>
      <c r="I42" s="272"/>
      <c r="K42" s="57" t="s">
        <v>346</v>
      </c>
      <c r="L42" s="34"/>
    </row>
    <row r="43" spans="1:12" ht="15.75" thickBot="1">
      <c r="K43" s="57">
        <v>1000</v>
      </c>
      <c r="L43" s="131" t="s">
        <v>355</v>
      </c>
    </row>
    <row r="44" spans="1:12" ht="15.75" thickBot="1">
      <c r="B44" s="135" t="s">
        <v>349</v>
      </c>
      <c r="C44" s="136" t="s">
        <v>351</v>
      </c>
      <c r="D44" s="138" t="s">
        <v>363</v>
      </c>
      <c r="F44" s="135" t="s">
        <v>349</v>
      </c>
      <c r="G44" s="136" t="s">
        <v>351</v>
      </c>
      <c r="H44" s="136" t="s">
        <v>363</v>
      </c>
      <c r="I44" s="137" t="s">
        <v>341</v>
      </c>
    </row>
    <row r="45" spans="1:12" ht="15" customHeight="1">
      <c r="A45" s="259" t="s">
        <v>353</v>
      </c>
      <c r="B45" s="10">
        <v>1</v>
      </c>
      <c r="C45" s="3">
        <v>0.4</v>
      </c>
      <c r="D45" s="3">
        <v>9.6</v>
      </c>
      <c r="F45" s="3">
        <v>1</v>
      </c>
      <c r="G45" s="3">
        <v>0.32</v>
      </c>
      <c r="H45" s="3">
        <v>0.2</v>
      </c>
      <c r="I45" s="3">
        <f>H45/2</f>
        <v>0.1</v>
      </c>
      <c r="K45" s="57">
        <v>200</v>
      </c>
      <c r="L45" s="34" t="s">
        <v>357</v>
      </c>
    </row>
    <row r="46" spans="1:12">
      <c r="A46" s="260"/>
      <c r="B46" s="34">
        <v>2</v>
      </c>
      <c r="C46" s="2">
        <v>0.42</v>
      </c>
      <c r="D46" s="2">
        <v>7.8</v>
      </c>
      <c r="F46" s="2">
        <v>2</v>
      </c>
      <c r="G46" s="2">
        <v>0.35</v>
      </c>
      <c r="H46" s="2">
        <v>1.6</v>
      </c>
      <c r="I46" s="3">
        <f t="shared" ref="I46:I56" si="1">H46/2</f>
        <v>0.8</v>
      </c>
      <c r="K46" s="57">
        <v>0.17</v>
      </c>
      <c r="L46" s="34" t="s">
        <v>91</v>
      </c>
    </row>
    <row r="47" spans="1:12">
      <c r="A47" s="260"/>
      <c r="B47" s="34">
        <v>3</v>
      </c>
      <c r="C47" s="2">
        <v>0.46</v>
      </c>
      <c r="D47" s="2">
        <v>5.2</v>
      </c>
      <c r="F47" s="2">
        <v>3</v>
      </c>
      <c r="G47" s="2">
        <v>0.38</v>
      </c>
      <c r="H47" s="2">
        <v>4.8</v>
      </c>
      <c r="I47" s="3">
        <f t="shared" si="1"/>
        <v>2.4</v>
      </c>
    </row>
    <row r="48" spans="1:12">
      <c r="A48" s="260"/>
      <c r="B48" s="34">
        <v>4</v>
      </c>
      <c r="C48" s="2">
        <v>0.5</v>
      </c>
      <c r="D48" s="2">
        <v>3.6</v>
      </c>
      <c r="F48" s="2">
        <v>4</v>
      </c>
      <c r="G48" s="2">
        <v>0.42</v>
      </c>
      <c r="H48" s="2">
        <v>5.6</v>
      </c>
      <c r="I48" s="3">
        <f t="shared" si="1"/>
        <v>2.8</v>
      </c>
      <c r="K48" s="2" t="s">
        <v>348</v>
      </c>
      <c r="L48" s="1"/>
    </row>
    <row r="49" spans="1:11">
      <c r="A49" s="260"/>
      <c r="B49" s="34">
        <v>5</v>
      </c>
      <c r="C49" s="2">
        <v>0.55000000000000004</v>
      </c>
      <c r="D49" s="2">
        <v>2.2000000000000002</v>
      </c>
      <c r="F49" s="2">
        <v>5</v>
      </c>
      <c r="G49" s="2">
        <v>0.5</v>
      </c>
      <c r="H49" s="2">
        <v>7.8</v>
      </c>
      <c r="I49" s="3">
        <f t="shared" si="1"/>
        <v>3.9</v>
      </c>
      <c r="K49" s="2" t="s">
        <v>358</v>
      </c>
    </row>
    <row r="50" spans="1:11">
      <c r="A50" s="260"/>
      <c r="B50" s="34">
        <v>6</v>
      </c>
      <c r="C50" s="2">
        <v>0.6</v>
      </c>
      <c r="D50" s="2">
        <v>1.4</v>
      </c>
      <c r="F50" s="2">
        <v>6</v>
      </c>
      <c r="G50" s="2">
        <v>0.6</v>
      </c>
      <c r="H50" s="2">
        <v>8.8000000000000007</v>
      </c>
      <c r="I50" s="3">
        <f t="shared" si="1"/>
        <v>4.4000000000000004</v>
      </c>
    </row>
    <row r="51" spans="1:11">
      <c r="A51" s="260"/>
      <c r="B51" s="34">
        <v>7</v>
      </c>
      <c r="C51" s="2">
        <v>0.65</v>
      </c>
      <c r="D51" s="2">
        <v>1</v>
      </c>
      <c r="F51" s="2">
        <v>7</v>
      </c>
      <c r="G51" s="2">
        <v>0.7</v>
      </c>
      <c r="H51" s="2">
        <v>9.4</v>
      </c>
      <c r="I51" s="3">
        <f t="shared" si="1"/>
        <v>4.7</v>
      </c>
    </row>
    <row r="52" spans="1:11">
      <c r="A52" s="260"/>
      <c r="B52" s="34">
        <v>8</v>
      </c>
      <c r="C52" s="2">
        <v>0.72</v>
      </c>
      <c r="D52" s="2">
        <v>0.6</v>
      </c>
      <c r="F52" s="2">
        <v>8</v>
      </c>
      <c r="G52" s="2">
        <v>0.82</v>
      </c>
      <c r="H52" s="2">
        <v>9.4</v>
      </c>
      <c r="I52" s="3">
        <f t="shared" si="1"/>
        <v>4.7</v>
      </c>
    </row>
    <row r="53" spans="1:11">
      <c r="A53" s="260"/>
      <c r="B53" s="34">
        <v>9</v>
      </c>
      <c r="C53" s="2">
        <v>0.85</v>
      </c>
      <c r="D53" s="2">
        <v>0.2</v>
      </c>
      <c r="F53" s="2">
        <v>9</v>
      </c>
      <c r="G53" s="2">
        <v>1</v>
      </c>
      <c r="H53" s="2">
        <v>9.6</v>
      </c>
      <c r="I53" s="3">
        <f t="shared" si="1"/>
        <v>4.8</v>
      </c>
    </row>
    <row r="54" spans="1:11">
      <c r="A54" s="260"/>
      <c r="B54" s="34">
        <v>10</v>
      </c>
      <c r="C54" s="2">
        <v>1</v>
      </c>
      <c r="D54" s="2">
        <v>0.2</v>
      </c>
      <c r="F54" s="2">
        <v>10</v>
      </c>
      <c r="G54" s="2">
        <v>1.1499999999999999</v>
      </c>
      <c r="H54" s="2">
        <v>9.6</v>
      </c>
      <c r="I54" s="3">
        <f t="shared" si="1"/>
        <v>4.8</v>
      </c>
    </row>
    <row r="55" spans="1:11">
      <c r="A55" s="260"/>
      <c r="B55" s="34">
        <v>11</v>
      </c>
      <c r="C55" s="2">
        <v>1.2</v>
      </c>
      <c r="D55" s="2">
        <v>0.2</v>
      </c>
      <c r="F55" s="2">
        <v>11</v>
      </c>
      <c r="G55" s="2">
        <v>1.2</v>
      </c>
      <c r="H55" s="2">
        <v>9.6</v>
      </c>
      <c r="I55" s="3">
        <f t="shared" si="1"/>
        <v>4.8</v>
      </c>
    </row>
    <row r="56" spans="1:11">
      <c r="A56" s="260"/>
      <c r="B56" s="34">
        <v>12</v>
      </c>
      <c r="C56" s="2">
        <v>1.39</v>
      </c>
      <c r="D56" s="2">
        <v>0.2</v>
      </c>
      <c r="F56" s="2">
        <v>12</v>
      </c>
      <c r="G56" s="2">
        <v>1.33</v>
      </c>
      <c r="H56" s="2">
        <v>9.6</v>
      </c>
      <c r="I56" s="2">
        <f t="shared" si="1"/>
        <v>4.8</v>
      </c>
    </row>
    <row r="57" spans="1:11">
      <c r="A57" s="260"/>
      <c r="B57" s="34">
        <v>13</v>
      </c>
      <c r="C57" s="2"/>
      <c r="D57" s="2"/>
      <c r="F57" s="2">
        <v>13</v>
      </c>
      <c r="G57" s="2"/>
      <c r="H57" s="2"/>
      <c r="I57" s="2"/>
    </row>
    <row r="58" spans="1:11">
      <c r="A58" s="260"/>
      <c r="B58" s="34">
        <v>14</v>
      </c>
      <c r="C58" s="2"/>
      <c r="D58" s="2"/>
      <c r="F58" s="2">
        <v>14</v>
      </c>
      <c r="G58" s="2"/>
      <c r="H58" s="2"/>
      <c r="I58" s="2"/>
    </row>
    <row r="59" spans="1:11" ht="15.75" thickBot="1">
      <c r="A59" s="261"/>
      <c r="B59" s="34">
        <v>15</v>
      </c>
      <c r="C59" s="2"/>
      <c r="D59" s="2"/>
      <c r="F59" s="2">
        <v>15</v>
      </c>
      <c r="G59" s="2"/>
      <c r="H59" s="2"/>
      <c r="I59" s="2"/>
    </row>
    <row r="60" spans="1:11" ht="15.75" thickBot="1">
      <c r="I60" s="145"/>
    </row>
    <row r="61" spans="1:11" ht="15" customHeight="1">
      <c r="A61" s="256" t="s">
        <v>354</v>
      </c>
      <c r="B61" s="34">
        <v>1</v>
      </c>
      <c r="C61" s="2">
        <v>1.4</v>
      </c>
      <c r="D61" s="2">
        <v>-9.6</v>
      </c>
      <c r="F61" s="2">
        <v>1</v>
      </c>
      <c r="G61" s="2">
        <v>1.34</v>
      </c>
      <c r="H61" s="2">
        <v>8.6</v>
      </c>
      <c r="I61" s="3">
        <f>H61/2</f>
        <v>4.3</v>
      </c>
    </row>
    <row r="62" spans="1:11">
      <c r="A62" s="257"/>
      <c r="B62" s="34">
        <v>2</v>
      </c>
      <c r="C62" s="2">
        <v>1.43</v>
      </c>
      <c r="D62" s="2">
        <v>-7</v>
      </c>
      <c r="F62" s="2">
        <v>2</v>
      </c>
      <c r="G62" s="2">
        <v>1.35</v>
      </c>
      <c r="H62" s="2">
        <v>8</v>
      </c>
      <c r="I62" s="3">
        <f t="shared" ref="I62:I72" si="2">H62/2</f>
        <v>4</v>
      </c>
    </row>
    <row r="63" spans="1:11">
      <c r="A63" s="257"/>
      <c r="B63" s="34">
        <v>3</v>
      </c>
      <c r="C63" s="2">
        <v>1.45</v>
      </c>
      <c r="D63" s="2">
        <v>-5.8</v>
      </c>
      <c r="F63" s="2">
        <v>3</v>
      </c>
      <c r="G63" s="2">
        <v>1.38</v>
      </c>
      <c r="H63" s="2">
        <v>6</v>
      </c>
      <c r="I63" s="3">
        <f t="shared" si="2"/>
        <v>3</v>
      </c>
    </row>
    <row r="64" spans="1:11">
      <c r="A64" s="257"/>
      <c r="B64" s="34">
        <v>4</v>
      </c>
      <c r="C64" s="2">
        <v>1.5</v>
      </c>
      <c r="D64" s="2">
        <v>-3.4</v>
      </c>
      <c r="F64" s="2">
        <v>4</v>
      </c>
      <c r="G64" s="2">
        <v>1.4</v>
      </c>
      <c r="H64" s="2">
        <v>4.8</v>
      </c>
      <c r="I64" s="3">
        <f t="shared" si="2"/>
        <v>2.4</v>
      </c>
    </row>
    <row r="65" spans="1:17">
      <c r="A65" s="257"/>
      <c r="B65" s="34">
        <v>5</v>
      </c>
      <c r="C65" s="2">
        <v>1.55</v>
      </c>
      <c r="D65" s="2">
        <v>-2</v>
      </c>
      <c r="F65" s="2">
        <v>5</v>
      </c>
      <c r="G65" s="2">
        <v>1.44</v>
      </c>
      <c r="H65" s="2">
        <v>3.2</v>
      </c>
      <c r="I65" s="3">
        <f t="shared" si="2"/>
        <v>1.6</v>
      </c>
    </row>
    <row r="66" spans="1:17">
      <c r="A66" s="257"/>
      <c r="B66" s="34">
        <v>6</v>
      </c>
      <c r="C66" s="2">
        <v>1.62</v>
      </c>
      <c r="D66" s="2">
        <v>-1</v>
      </c>
      <c r="F66" s="2">
        <v>6</v>
      </c>
      <c r="G66" s="2">
        <v>1.5</v>
      </c>
      <c r="H66" s="2">
        <v>2</v>
      </c>
      <c r="I66" s="3">
        <f t="shared" si="2"/>
        <v>1</v>
      </c>
    </row>
    <row r="67" spans="1:17">
      <c r="A67" s="257"/>
      <c r="B67" s="34">
        <v>7</v>
      </c>
      <c r="C67" s="2">
        <v>1.68</v>
      </c>
      <c r="D67" s="2">
        <v>-0.6</v>
      </c>
      <c r="F67" s="2">
        <v>7</v>
      </c>
      <c r="G67" s="2">
        <v>1.58</v>
      </c>
      <c r="H67" s="2">
        <v>0.8</v>
      </c>
      <c r="I67" s="3">
        <f t="shared" si="2"/>
        <v>0.4</v>
      </c>
    </row>
    <row r="68" spans="1:17">
      <c r="A68" s="257"/>
      <c r="B68" s="34">
        <v>8</v>
      </c>
      <c r="C68" s="2">
        <v>1.75</v>
      </c>
      <c r="D68" s="2">
        <v>-0.2</v>
      </c>
      <c r="F68" s="2">
        <v>8</v>
      </c>
      <c r="G68" s="2">
        <v>1.65</v>
      </c>
      <c r="H68" s="2">
        <v>0.4</v>
      </c>
      <c r="I68" s="3">
        <f t="shared" si="2"/>
        <v>0.2</v>
      </c>
    </row>
    <row r="69" spans="1:17">
      <c r="A69" s="257"/>
      <c r="B69" s="34">
        <v>9</v>
      </c>
      <c r="C69" s="2">
        <v>1.95</v>
      </c>
      <c r="D69" s="2">
        <v>0</v>
      </c>
      <c r="F69" s="2">
        <v>9</v>
      </c>
      <c r="G69" s="2">
        <v>1.85</v>
      </c>
      <c r="H69" s="2">
        <v>0.2</v>
      </c>
      <c r="I69" s="3">
        <f t="shared" si="2"/>
        <v>0.1</v>
      </c>
    </row>
    <row r="70" spans="1:17">
      <c r="A70" s="257"/>
      <c r="B70" s="34">
        <v>10</v>
      </c>
      <c r="C70" s="2">
        <v>2.1</v>
      </c>
      <c r="D70" s="2">
        <v>0</v>
      </c>
      <c r="F70" s="2">
        <v>10</v>
      </c>
      <c r="G70" s="2">
        <v>2.0499999999999998</v>
      </c>
      <c r="H70" s="2">
        <v>0</v>
      </c>
      <c r="I70" s="3">
        <f t="shared" si="2"/>
        <v>0</v>
      </c>
    </row>
    <row r="71" spans="1:17">
      <c r="A71" s="257"/>
      <c r="B71" s="34">
        <v>11</v>
      </c>
      <c r="C71" s="2">
        <v>2.2000000000000002</v>
      </c>
      <c r="D71" s="2">
        <v>0</v>
      </c>
      <c r="F71" s="2">
        <v>11</v>
      </c>
      <c r="G71" s="2">
        <v>2.2000000000000002</v>
      </c>
      <c r="H71" s="2">
        <v>0</v>
      </c>
      <c r="I71" s="3">
        <f t="shared" si="2"/>
        <v>0</v>
      </c>
    </row>
    <row r="72" spans="1:17" ht="18" customHeight="1">
      <c r="A72" s="257"/>
      <c r="B72" s="34">
        <v>12</v>
      </c>
      <c r="C72" s="2">
        <v>2.39</v>
      </c>
      <c r="D72" s="2">
        <v>0</v>
      </c>
      <c r="F72" s="2">
        <v>12</v>
      </c>
      <c r="G72" s="2">
        <v>2.33</v>
      </c>
      <c r="H72" s="2">
        <v>0</v>
      </c>
      <c r="I72" s="2">
        <f t="shared" si="2"/>
        <v>0</v>
      </c>
      <c r="K72" t="s">
        <v>359</v>
      </c>
      <c r="Q72" t="s">
        <v>360</v>
      </c>
    </row>
    <row r="73" spans="1:17" ht="18" customHeight="1">
      <c r="A73" s="257"/>
      <c r="B73" s="34">
        <v>13</v>
      </c>
      <c r="C73" s="2"/>
      <c r="D73" s="2"/>
      <c r="F73" s="2">
        <v>13</v>
      </c>
      <c r="G73" s="2"/>
      <c r="H73" s="2"/>
      <c r="I73" s="2"/>
    </row>
    <row r="74" spans="1:17" ht="18" customHeight="1">
      <c r="A74" s="257"/>
      <c r="B74" s="34">
        <v>14</v>
      </c>
      <c r="C74" s="2"/>
      <c r="D74" s="2"/>
      <c r="F74" s="2">
        <v>14</v>
      </c>
      <c r="G74" s="2"/>
      <c r="H74" s="2"/>
      <c r="I74" s="2"/>
    </row>
    <row r="75" spans="1:17" ht="18" customHeight="1" thickBot="1">
      <c r="A75" s="258"/>
      <c r="B75" s="34">
        <v>15</v>
      </c>
      <c r="C75" s="2"/>
      <c r="D75" s="2"/>
      <c r="F75" s="2">
        <v>15</v>
      </c>
      <c r="G75" s="2"/>
      <c r="H75" s="2"/>
      <c r="I75" s="2"/>
    </row>
    <row r="77" spans="1:17" ht="15.75" thickBot="1"/>
    <row r="78" spans="1:17" ht="15.75" thickBot="1">
      <c r="B78" s="262" t="s">
        <v>347</v>
      </c>
      <c r="C78" s="263"/>
      <c r="D78" s="263"/>
      <c r="E78" s="263"/>
      <c r="F78" s="263"/>
      <c r="G78" s="263"/>
      <c r="H78" s="263"/>
      <c r="I78" s="264"/>
    </row>
    <row r="80" spans="1:17">
      <c r="B80" s="252" t="s">
        <v>345</v>
      </c>
      <c r="C80" s="252"/>
      <c r="D80" s="252"/>
      <c r="F80" s="252" t="s">
        <v>348</v>
      </c>
      <c r="G80" s="252"/>
      <c r="H80" s="252"/>
    </row>
    <row r="84" spans="2:7">
      <c r="B84" s="2" t="s">
        <v>364</v>
      </c>
      <c r="C84" s="2">
        <f>D23</f>
        <v>8.6</v>
      </c>
      <c r="F84" t="s">
        <v>364</v>
      </c>
      <c r="G84">
        <f>D61</f>
        <v>-9.6</v>
      </c>
    </row>
    <row r="85" spans="2:7" ht="15.75" thickBot="1"/>
    <row r="86" spans="2:7">
      <c r="B86" s="139" t="s">
        <v>351</v>
      </c>
      <c r="C86" s="140" t="s">
        <v>363</v>
      </c>
      <c r="F86" s="139" t="s">
        <v>351</v>
      </c>
      <c r="G86" s="140" t="s">
        <v>363</v>
      </c>
    </row>
    <row r="87" spans="2:7">
      <c r="B87" s="2">
        <v>1.28</v>
      </c>
      <c r="C87" s="2">
        <f>LN(D23/$C$84)</f>
        <v>0</v>
      </c>
      <c r="F87" s="2">
        <f t="shared" ref="F87:F94" si="3">C61</f>
        <v>1.4</v>
      </c>
      <c r="G87" s="2">
        <f>LN(D61/$G$84)</f>
        <v>0</v>
      </c>
    </row>
    <row r="88" spans="2:7">
      <c r="B88" s="2">
        <f>C23</f>
        <v>1.3</v>
      </c>
      <c r="C88" s="2">
        <f t="shared" ref="C88:C100" si="4">LN(D24/$C$84)</f>
        <v>-9.7638469563915933E-2</v>
      </c>
      <c r="F88" s="2">
        <f t="shared" si="3"/>
        <v>1.43</v>
      </c>
      <c r="G88" s="2">
        <f t="shared" ref="G88:G101" si="5">LN(D62/$G$84)</f>
        <v>-0.31585294941847714</v>
      </c>
    </row>
    <row r="89" spans="2:7">
      <c r="B89" s="2">
        <f t="shared" ref="B89:B96" si="6">C24</f>
        <v>1.32</v>
      </c>
      <c r="C89" s="2">
        <f t="shared" si="4"/>
        <v>-0.26469255422708216</v>
      </c>
      <c r="F89" s="2">
        <f t="shared" si="3"/>
        <v>1.45</v>
      </c>
      <c r="G89" s="2">
        <f t="shared" si="5"/>
        <v>-0.50390518092141701</v>
      </c>
    </row>
    <row r="90" spans="2:7">
      <c r="B90" s="2">
        <f t="shared" si="6"/>
        <v>1.35</v>
      </c>
      <c r="C90" s="2">
        <f t="shared" si="4"/>
        <v>-0.42899560551835858</v>
      </c>
      <c r="F90" s="2">
        <f t="shared" si="3"/>
        <v>1.5</v>
      </c>
      <c r="G90" s="2">
        <f t="shared" si="5"/>
        <v>-1.0379876668516748</v>
      </c>
    </row>
    <row r="91" spans="2:7">
      <c r="B91" s="2">
        <f t="shared" si="6"/>
        <v>1.38</v>
      </c>
      <c r="C91" s="2">
        <f t="shared" si="4"/>
        <v>-0.5423242908253616</v>
      </c>
      <c r="F91" s="2">
        <f t="shared" si="3"/>
        <v>1.55</v>
      </c>
      <c r="G91" s="2">
        <f t="shared" si="5"/>
        <v>-1.5686159179138452</v>
      </c>
    </row>
    <row r="92" spans="2:7">
      <c r="B92" s="2">
        <f t="shared" si="6"/>
        <v>1.4</v>
      </c>
      <c r="C92" s="2">
        <f t="shared" si="4"/>
        <v>-0.8167611365271219</v>
      </c>
      <c r="F92" s="2">
        <f t="shared" si="3"/>
        <v>1.62</v>
      </c>
      <c r="G92" s="2">
        <f t="shared" si="5"/>
        <v>-2.2617630984737906</v>
      </c>
    </row>
    <row r="93" spans="2:7">
      <c r="B93" s="2">
        <f t="shared" si="6"/>
        <v>1.46</v>
      </c>
      <c r="C93" s="2">
        <f t="shared" si="4"/>
        <v>-1.0531499145913523</v>
      </c>
      <c r="F93" s="2">
        <f t="shared" si="3"/>
        <v>1.68</v>
      </c>
      <c r="G93" s="2">
        <f t="shared" si="5"/>
        <v>-2.7725887222397811</v>
      </c>
    </row>
    <row r="94" spans="2:7">
      <c r="B94" s="2">
        <f t="shared" si="6"/>
        <v>1.5</v>
      </c>
      <c r="C94" s="2">
        <f t="shared" si="4"/>
        <v>-1.6817585740137264</v>
      </c>
      <c r="F94" s="2">
        <f t="shared" si="3"/>
        <v>1.75</v>
      </c>
      <c r="G94" s="2">
        <f t="shared" si="5"/>
        <v>-3.8712010109078907</v>
      </c>
    </row>
    <row r="95" spans="2:7">
      <c r="B95" s="2">
        <f t="shared" si="6"/>
        <v>1.6</v>
      </c>
      <c r="C95" s="2">
        <f t="shared" si="4"/>
        <v>-2.1517622032594619</v>
      </c>
      <c r="F95" s="2"/>
      <c r="G95" s="2" t="e">
        <f t="shared" si="5"/>
        <v>#NUM!</v>
      </c>
    </row>
    <row r="96" spans="2:7">
      <c r="B96" s="2">
        <f t="shared" si="6"/>
        <v>1.7</v>
      </c>
      <c r="C96" s="2">
        <f t="shared" si="4"/>
        <v>-3.068052935133617</v>
      </c>
      <c r="F96" s="2"/>
      <c r="G96" s="2" t="e">
        <f t="shared" si="5"/>
        <v>#NUM!</v>
      </c>
    </row>
    <row r="97" spans="1:7">
      <c r="B97" s="2"/>
      <c r="C97" s="2">
        <f t="shared" si="4"/>
        <v>-3.7612001156935624</v>
      </c>
      <c r="F97" s="2"/>
      <c r="G97" s="2" t="e">
        <f t="shared" si="5"/>
        <v>#NUM!</v>
      </c>
    </row>
    <row r="98" spans="1:7">
      <c r="B98" s="2"/>
      <c r="C98" s="2">
        <f>LN(D34/$C$84)</f>
        <v>-3.7612001156935624</v>
      </c>
      <c r="F98" s="2"/>
      <c r="G98" s="2" t="e">
        <f t="shared" si="5"/>
        <v>#NUM!</v>
      </c>
    </row>
    <row r="99" spans="1:7">
      <c r="B99" s="2"/>
      <c r="C99" s="2" t="e">
        <f t="shared" si="4"/>
        <v>#NUM!</v>
      </c>
      <c r="F99" s="2"/>
      <c r="G99" s="2" t="e">
        <f t="shared" si="5"/>
        <v>#NUM!</v>
      </c>
    </row>
    <row r="100" spans="1:7">
      <c r="B100" s="2"/>
      <c r="C100" s="2" t="e">
        <f t="shared" si="4"/>
        <v>#NUM!</v>
      </c>
      <c r="F100" s="2"/>
      <c r="G100" s="2" t="e">
        <f t="shared" si="5"/>
        <v>#NUM!</v>
      </c>
    </row>
    <row r="101" spans="1:7">
      <c r="B101" s="2"/>
      <c r="C101" s="2" t="e">
        <f>LN(D37/$C$84)</f>
        <v>#NUM!</v>
      </c>
      <c r="F101" s="2"/>
      <c r="G101" s="2" t="e">
        <f t="shared" si="5"/>
        <v>#NUM!</v>
      </c>
    </row>
    <row r="107" spans="1:7">
      <c r="A107" t="s">
        <v>225</v>
      </c>
      <c r="B107" s="141">
        <f t="array" ref="B107:C108">LINEST(C87:C96,B87:B96,TRUE,TRUE)</f>
        <v>-7.2582670451519204</v>
      </c>
      <c r="C107" s="2">
        <v>9.3615500391560946</v>
      </c>
      <c r="E107" t="s">
        <v>225</v>
      </c>
      <c r="F107" s="142">
        <f t="array" ref="F107:G108">LINEST(G87:G94,F87:F94,TRUE,TRUE)</f>
        <v>-10.649012001509575</v>
      </c>
      <c r="G107" s="2">
        <v>14.937856753995208</v>
      </c>
    </row>
    <row r="108" spans="1:7">
      <c r="B108" s="2">
        <v>0.26710945411026077</v>
      </c>
      <c r="C108" s="2">
        <v>0.38327461016346953</v>
      </c>
      <c r="F108" s="2">
        <v>0.3159886060708394</v>
      </c>
      <c r="G108" s="2">
        <v>0.49040881936667097</v>
      </c>
    </row>
    <row r="110" spans="1:7">
      <c r="B110" s="116" t="s">
        <v>365</v>
      </c>
      <c r="C110" s="143">
        <f>(-1)/B107</f>
        <v>0.13777393333411989</v>
      </c>
      <c r="F110" s="116" t="s">
        <v>365</v>
      </c>
      <c r="G110" s="114">
        <f>(-1)/F107</f>
        <v>9.3905425203600359E-2</v>
      </c>
    </row>
    <row r="115" spans="2:8">
      <c r="B115" s="2" t="s">
        <v>366</v>
      </c>
      <c r="C115" s="2">
        <f>C110/K6</f>
        <v>6.8886966667059947E-5</v>
      </c>
      <c r="D115" s="2" t="s">
        <v>368</v>
      </c>
      <c r="F115" s="2" t="s">
        <v>367</v>
      </c>
      <c r="G115" s="28">
        <f>G110*K43</f>
        <v>93.905425203600359</v>
      </c>
      <c r="H115" s="2" t="s">
        <v>370</v>
      </c>
    </row>
    <row r="116" spans="2:8">
      <c r="C116" s="144">
        <f>C115*10^6</f>
        <v>68.886966667059951</v>
      </c>
      <c r="D116" t="s">
        <v>369</v>
      </c>
    </row>
    <row r="118" spans="2:8">
      <c r="B118" s="116" t="s">
        <v>371</v>
      </c>
      <c r="C118" s="141">
        <f>C116*0.03</f>
        <v>2.0666090000117983</v>
      </c>
      <c r="F118" s="116" t="s">
        <v>371</v>
      </c>
      <c r="G118" s="141">
        <f>G115*0.03</f>
        <v>2.8171627561080106</v>
      </c>
    </row>
  </sheetData>
  <mergeCells count="13">
    <mergeCell ref="B80:D80"/>
    <mergeCell ref="F80:H80"/>
    <mergeCell ref="A45:A59"/>
    <mergeCell ref="A61:A75"/>
    <mergeCell ref="F42:I42"/>
    <mergeCell ref="A23:A37"/>
    <mergeCell ref="A7:A21"/>
    <mergeCell ref="F4:I4"/>
    <mergeCell ref="B78:I78"/>
    <mergeCell ref="B2:H2"/>
    <mergeCell ref="B40:H40"/>
    <mergeCell ref="B4:D4"/>
    <mergeCell ref="B42:D4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1:S32"/>
  <sheetViews>
    <sheetView topLeftCell="A4" workbookViewId="0">
      <selection activeCell="I22" sqref="I22"/>
    </sheetView>
  </sheetViews>
  <sheetFormatPr baseColWidth="10" defaultRowHeight="15"/>
  <cols>
    <col min="10" max="10" width="12" bestFit="1" customWidth="1"/>
  </cols>
  <sheetData>
    <row r="1" spans="2:19">
      <c r="B1" s="146" t="s">
        <v>113</v>
      </c>
      <c r="C1" s="146"/>
      <c r="D1" s="146">
        <v>2700</v>
      </c>
      <c r="E1" s="146" t="s">
        <v>114</v>
      </c>
      <c r="F1" s="146" t="s">
        <v>115</v>
      </c>
      <c r="G1" s="146"/>
      <c r="H1" s="146">
        <v>11340</v>
      </c>
      <c r="I1" s="146" t="s">
        <v>114</v>
      </c>
    </row>
    <row r="3" spans="2:19">
      <c r="B3" s="147" t="s">
        <v>112</v>
      </c>
      <c r="C3" s="147">
        <f>230*10^-6</f>
        <v>2.2999999999999998E-4</v>
      </c>
      <c r="R3">
        <v>11340</v>
      </c>
      <c r="S3" t="s">
        <v>114</v>
      </c>
    </row>
    <row r="5" spans="2:19">
      <c r="B5" s="148" t="s">
        <v>116</v>
      </c>
      <c r="C5" s="148" t="s">
        <v>117</v>
      </c>
      <c r="D5" s="148" t="s">
        <v>118</v>
      </c>
      <c r="E5" s="148" t="s">
        <v>119</v>
      </c>
      <c r="F5" s="148" t="s">
        <v>120</v>
      </c>
      <c r="G5" s="148" t="s">
        <v>121</v>
      </c>
      <c r="H5" s="148" t="s">
        <v>122</v>
      </c>
    </row>
    <row r="6" spans="2:19">
      <c r="B6" s="149" t="s">
        <v>123</v>
      </c>
      <c r="C6" s="149">
        <v>0.1</v>
      </c>
      <c r="D6" s="149">
        <v>60</v>
      </c>
      <c r="E6" s="149">
        <v>18733</v>
      </c>
      <c r="F6" s="158">
        <f>E6/D6</f>
        <v>312.21666666666664</v>
      </c>
      <c r="G6" s="158">
        <f>F6/(1-(F6*$C$3))</f>
        <v>336.37144399827548</v>
      </c>
      <c r="H6" s="158">
        <f>LN(G6/$G$6)</f>
        <v>0</v>
      </c>
    </row>
    <row r="7" spans="2:19">
      <c r="B7" s="149" t="s">
        <v>123</v>
      </c>
      <c r="C7" s="149">
        <f>C6+0.2</f>
        <v>0.30000000000000004</v>
      </c>
      <c r="D7" s="149">
        <v>60</v>
      </c>
      <c r="E7" s="149">
        <v>5902</v>
      </c>
      <c r="F7" s="158">
        <f t="shared" ref="F7:F25" si="0">E7/D7</f>
        <v>98.36666666666666</v>
      </c>
      <c r="G7" s="158">
        <f t="shared" ref="G7:G15" si="1">F7/(1-(F7*$C$3))</f>
        <v>100.64366243344848</v>
      </c>
      <c r="H7" s="158">
        <f t="shared" ref="H7:H15" si="2">LN(G7/$G$6)</f>
        <v>-1.206629853732003</v>
      </c>
    </row>
    <row r="8" spans="2:19">
      <c r="B8" s="149" t="s">
        <v>123</v>
      </c>
      <c r="C8" s="149">
        <f t="shared" ref="C8" si="3">C7+0.2</f>
        <v>0.5</v>
      </c>
      <c r="D8" s="149">
        <v>60</v>
      </c>
      <c r="E8" s="149">
        <v>2945</v>
      </c>
      <c r="F8" s="158">
        <f t="shared" si="0"/>
        <v>49.083333333333336</v>
      </c>
      <c r="G8" s="158">
        <f t="shared" si="1"/>
        <v>49.643770128273097</v>
      </c>
      <c r="H8" s="158">
        <f t="shared" si="2"/>
        <v>-1.9133431305977717</v>
      </c>
    </row>
    <row r="9" spans="2:19">
      <c r="B9" s="149" t="s">
        <v>123</v>
      </c>
      <c r="C9" s="149">
        <v>0.8</v>
      </c>
      <c r="D9" s="149">
        <v>60</v>
      </c>
      <c r="E9" s="157">
        <v>785</v>
      </c>
      <c r="F9" s="158">
        <f>E9/D9</f>
        <v>13.083333333333334</v>
      </c>
      <c r="G9" s="158">
        <f>F9/(1-(F9*$C$3))</f>
        <v>13.122822092145615</v>
      </c>
      <c r="H9" s="158">
        <f t="shared" si="2"/>
        <v>-3.2438631785790299</v>
      </c>
    </row>
    <row r="10" spans="2:19">
      <c r="B10" s="149" t="s">
        <v>123</v>
      </c>
      <c r="C10" s="149">
        <v>1</v>
      </c>
      <c r="D10" s="149">
        <v>60</v>
      </c>
      <c r="E10" s="149">
        <v>749</v>
      </c>
      <c r="F10" s="158">
        <f t="shared" si="0"/>
        <v>12.483333333333333</v>
      </c>
      <c r="G10" s="158">
        <f t="shared" si="1"/>
        <v>12.519278267786525</v>
      </c>
      <c r="H10" s="158">
        <f t="shared" si="2"/>
        <v>-3.2909463197839095</v>
      </c>
    </row>
    <row r="11" spans="2:19">
      <c r="B11" s="150" t="s">
        <v>123</v>
      </c>
      <c r="C11" s="150">
        <v>2</v>
      </c>
      <c r="D11" s="149">
        <v>60</v>
      </c>
      <c r="E11" s="150">
        <v>640</v>
      </c>
      <c r="F11" s="159">
        <f t="shared" si="0"/>
        <v>10.666666666666666</v>
      </c>
      <c r="G11" s="158">
        <f t="shared" si="1"/>
        <v>10.692899914456801</v>
      </c>
      <c r="H11" s="158">
        <f t="shared" si="2"/>
        <v>-3.4486360756329946</v>
      </c>
    </row>
    <row r="12" spans="2:19">
      <c r="B12" s="149" t="s">
        <v>123</v>
      </c>
      <c r="C12" s="149">
        <v>3</v>
      </c>
      <c r="D12" s="149">
        <v>60</v>
      </c>
      <c r="E12" s="149">
        <v>607</v>
      </c>
      <c r="F12" s="158">
        <f t="shared" si="0"/>
        <v>10.116666666666667</v>
      </c>
      <c r="G12" s="158">
        <f t="shared" si="1"/>
        <v>10.14026136481904</v>
      </c>
      <c r="H12" s="158">
        <f t="shared" si="2"/>
        <v>-3.5017022639972875</v>
      </c>
    </row>
    <row r="13" spans="2:19">
      <c r="B13" s="149" t="s">
        <v>123</v>
      </c>
      <c r="C13" s="149">
        <v>4</v>
      </c>
      <c r="D13" s="149">
        <v>60</v>
      </c>
      <c r="E13" s="149">
        <v>562</v>
      </c>
      <c r="F13" s="158">
        <f t="shared" si="0"/>
        <v>9.3666666666666671</v>
      </c>
      <c r="G13" s="158">
        <f t="shared" si="1"/>
        <v>9.3868891548693068</v>
      </c>
      <c r="H13" s="158">
        <f t="shared" si="2"/>
        <v>-3.5789020925320818</v>
      </c>
    </row>
    <row r="14" spans="2:19">
      <c r="B14" s="149" t="s">
        <v>123</v>
      </c>
      <c r="C14" s="149">
        <v>8</v>
      </c>
      <c r="D14" s="149">
        <v>60</v>
      </c>
      <c r="E14" s="149">
        <v>503</v>
      </c>
      <c r="F14" s="158">
        <f t="shared" si="0"/>
        <v>8.3833333333333329</v>
      </c>
      <c r="G14" s="158">
        <f t="shared" si="1"/>
        <v>8.3995290252154522</v>
      </c>
      <c r="H14" s="158">
        <f t="shared" si="2"/>
        <v>-3.6900404016006756</v>
      </c>
    </row>
    <row r="15" spans="2:19">
      <c r="B15" s="151" t="s">
        <v>123</v>
      </c>
      <c r="C15" s="151">
        <v>16</v>
      </c>
      <c r="D15" s="149">
        <v>60</v>
      </c>
      <c r="E15" s="151">
        <v>420</v>
      </c>
      <c r="F15" s="160">
        <f t="shared" si="0"/>
        <v>7</v>
      </c>
      <c r="G15" s="158">
        <f t="shared" si="1"/>
        <v>7.0112881739600761</v>
      </c>
      <c r="H15" s="158">
        <f t="shared" si="2"/>
        <v>-3.8706945909532298</v>
      </c>
    </row>
    <row r="16" spans="2:19">
      <c r="B16" s="149" t="s">
        <v>124</v>
      </c>
      <c r="C16" s="149">
        <v>1</v>
      </c>
      <c r="D16" s="149">
        <v>120</v>
      </c>
      <c r="E16" s="149">
        <v>1471</v>
      </c>
      <c r="F16" s="158">
        <f t="shared" si="0"/>
        <v>12.258333333333333</v>
      </c>
      <c r="G16" s="158" t="s">
        <v>36</v>
      </c>
      <c r="H16" s="158">
        <f>LN(F16/$G$6)</f>
        <v>-3.3120100596319273</v>
      </c>
    </row>
    <row r="17" spans="2:10">
      <c r="B17" s="149" t="s">
        <v>124</v>
      </c>
      <c r="C17" s="149">
        <v>2</v>
      </c>
      <c r="D17" s="149">
        <v>120</v>
      </c>
      <c r="E17" s="149">
        <v>1268</v>
      </c>
      <c r="F17" s="158">
        <f t="shared" si="0"/>
        <v>10.566666666666666</v>
      </c>
      <c r="G17" s="158" t="s">
        <v>36</v>
      </c>
      <c r="H17" s="158">
        <f t="shared" ref="H17:H25" si="4">LN(F17/$G$6)</f>
        <v>-3.4605116452361933</v>
      </c>
    </row>
    <row r="18" spans="2:10">
      <c r="B18" s="149" t="s">
        <v>124</v>
      </c>
      <c r="C18" s="149">
        <v>3</v>
      </c>
      <c r="D18" s="149">
        <v>120</v>
      </c>
      <c r="E18" s="149">
        <v>1182</v>
      </c>
      <c r="F18" s="158">
        <f t="shared" si="0"/>
        <v>9.85</v>
      </c>
      <c r="G18" s="158" t="s">
        <v>36</v>
      </c>
      <c r="H18" s="158">
        <f t="shared" si="4"/>
        <v>-3.5307445822673209</v>
      </c>
    </row>
    <row r="19" spans="2:10">
      <c r="B19" s="149" t="s">
        <v>124</v>
      </c>
      <c r="C19" s="149">
        <v>4</v>
      </c>
      <c r="D19" s="149">
        <v>120</v>
      </c>
      <c r="E19" s="149">
        <v>1078</v>
      </c>
      <c r="F19" s="158">
        <f t="shared" si="0"/>
        <v>8.9833333333333325</v>
      </c>
      <c r="G19" s="158" t="s">
        <v>36</v>
      </c>
      <c r="H19" s="158">
        <f t="shared" si="4"/>
        <v>-3.6228450287644223</v>
      </c>
    </row>
    <row r="20" spans="2:10">
      <c r="B20" s="149" t="s">
        <v>124</v>
      </c>
      <c r="C20" s="149">
        <v>6</v>
      </c>
      <c r="D20" s="149">
        <v>120</v>
      </c>
      <c r="E20" s="149">
        <v>859</v>
      </c>
      <c r="F20" s="158">
        <f t="shared" si="0"/>
        <v>7.1583333333333332</v>
      </c>
      <c r="G20" s="158" t="s">
        <v>36</v>
      </c>
      <c r="H20" s="158">
        <f t="shared" si="4"/>
        <v>-3.849938858249109</v>
      </c>
    </row>
    <row r="21" spans="2:10">
      <c r="B21" s="149" t="s">
        <v>124</v>
      </c>
      <c r="C21" s="149">
        <v>8</v>
      </c>
      <c r="D21" s="149">
        <v>120</v>
      </c>
      <c r="E21" s="149">
        <v>662</v>
      </c>
      <c r="F21" s="158">
        <f t="shared" si="0"/>
        <v>5.5166666666666666</v>
      </c>
      <c r="G21" s="158" t="s">
        <v>36</v>
      </c>
      <c r="H21" s="158">
        <f t="shared" si="4"/>
        <v>-4.1104422242963565</v>
      </c>
    </row>
    <row r="22" spans="2:10">
      <c r="B22" s="149" t="s">
        <v>124</v>
      </c>
      <c r="C22" s="149">
        <v>10</v>
      </c>
      <c r="D22" s="149">
        <v>120</v>
      </c>
      <c r="E22" s="149">
        <v>598</v>
      </c>
      <c r="F22" s="158">
        <f t="shared" si="0"/>
        <v>4.9833333333333334</v>
      </c>
      <c r="G22" s="158" t="s">
        <v>36</v>
      </c>
      <c r="H22" s="158">
        <f t="shared" si="4"/>
        <v>-4.2121170262827325</v>
      </c>
    </row>
    <row r="23" spans="2:10">
      <c r="B23" s="149" t="s">
        <v>124</v>
      </c>
      <c r="C23" s="149">
        <v>15</v>
      </c>
      <c r="D23" s="149">
        <v>120</v>
      </c>
      <c r="E23" s="149">
        <v>397</v>
      </c>
      <c r="F23" s="158">
        <f t="shared" si="0"/>
        <v>3.3083333333333331</v>
      </c>
      <c r="G23" s="158" t="s">
        <v>36</v>
      </c>
      <c r="H23" s="158">
        <f t="shared" si="4"/>
        <v>-4.6217714995461741</v>
      </c>
    </row>
    <row r="24" spans="2:10">
      <c r="B24" s="149" t="s">
        <v>124</v>
      </c>
      <c r="C24" s="149">
        <v>20</v>
      </c>
      <c r="D24" s="149">
        <v>120</v>
      </c>
      <c r="E24" s="149">
        <v>322</v>
      </c>
      <c r="F24" s="158">
        <f t="shared" si="0"/>
        <v>2.6833333333333331</v>
      </c>
      <c r="G24" s="158" t="s">
        <v>36</v>
      </c>
      <c r="H24" s="158">
        <f t="shared" si="4"/>
        <v>-4.8311562346889563</v>
      </c>
    </row>
    <row r="25" spans="2:10">
      <c r="B25" s="149" t="s">
        <v>124</v>
      </c>
      <c r="C25" s="149">
        <v>30</v>
      </c>
      <c r="D25" s="149">
        <v>120</v>
      </c>
      <c r="E25" s="149">
        <v>170</v>
      </c>
      <c r="F25" s="158">
        <f t="shared" si="0"/>
        <v>1.4166666666666667</v>
      </c>
      <c r="G25" s="158" t="s">
        <v>36</v>
      </c>
      <c r="H25" s="158">
        <f t="shared" si="4"/>
        <v>-5.4699093431831027</v>
      </c>
    </row>
    <row r="28" spans="2:10">
      <c r="B28" s="152" t="s">
        <v>125</v>
      </c>
      <c r="C28" s="152"/>
      <c r="D28" s="152"/>
      <c r="E28" s="152"/>
      <c r="F28" s="152">
        <f>SLOPE(H6:H15,C6:C15)</f>
        <v>-0.14013239466611857</v>
      </c>
    </row>
    <row r="29" spans="2:10">
      <c r="B29" s="153" t="s">
        <v>126</v>
      </c>
      <c r="C29" s="153"/>
      <c r="D29" s="153"/>
      <c r="E29" s="153"/>
      <c r="F29" s="153">
        <f>SLOPE(H16:H25,C16:C25)</f>
        <v>-7.4016835114044777E-2</v>
      </c>
    </row>
    <row r="30" spans="2:10">
      <c r="G30" t="s">
        <v>73</v>
      </c>
      <c r="H30" t="s">
        <v>127</v>
      </c>
      <c r="I30" t="s">
        <v>128</v>
      </c>
    </row>
    <row r="31" spans="2:10">
      <c r="B31" s="152" t="s">
        <v>129</v>
      </c>
      <c r="C31" s="152"/>
      <c r="D31" s="152"/>
      <c r="E31" s="152"/>
      <c r="F31" s="152"/>
      <c r="G31" s="152">
        <f>SLOPE(H9:H15,C9:C15)</f>
        <v>-3.735259488634457E-2</v>
      </c>
      <c r="H31" s="152">
        <f>(G31)*(-1)</f>
        <v>3.735259488634457E-2</v>
      </c>
      <c r="I31" s="152"/>
      <c r="J31" s="152">
        <f>H31/D1</f>
        <v>1.3834294402349841E-5</v>
      </c>
    </row>
    <row r="32" spans="2:10">
      <c r="B32" s="153" t="s">
        <v>130</v>
      </c>
      <c r="C32" s="153"/>
      <c r="D32" s="153"/>
      <c r="E32" s="153"/>
      <c r="F32" s="153"/>
      <c r="G32" s="153">
        <f>SLOPE(H16:H25,C16:C25)</f>
        <v>-7.4016835114044777E-2</v>
      </c>
      <c r="H32" s="152">
        <f>(G32)*(-1)</f>
        <v>7.4016835114044777E-2</v>
      </c>
      <c r="I32" s="153"/>
      <c r="J32" s="153">
        <f>H32/H1</f>
        <v>6.5270577701979521E-6</v>
      </c>
    </row>
  </sheetData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2:U76"/>
  <sheetViews>
    <sheetView topLeftCell="A65" zoomScale="85" zoomScaleNormal="85" workbookViewId="0">
      <selection activeCell="H88" sqref="H88"/>
    </sheetView>
  </sheetViews>
  <sheetFormatPr baseColWidth="10" defaultRowHeight="15"/>
  <cols>
    <col min="2" max="2" width="12.28515625" customWidth="1"/>
    <col min="3" max="3" width="12.28515625" bestFit="1" customWidth="1"/>
    <col min="4" max="4" width="10.85546875" customWidth="1"/>
    <col min="5" max="5" width="12.42578125" bestFit="1" customWidth="1"/>
    <col min="6" max="6" width="12.7109375" bestFit="1" customWidth="1"/>
    <col min="7" max="8" width="12.28515625" bestFit="1" customWidth="1"/>
    <col min="9" max="9" width="12.42578125" customWidth="1"/>
    <col min="10" max="10" width="22.140625" bestFit="1" customWidth="1"/>
    <col min="11" max="11" width="27.42578125" bestFit="1" customWidth="1"/>
    <col min="13" max="13" width="14.140625" customWidth="1"/>
    <col min="16" max="16" width="13.7109375" customWidth="1"/>
  </cols>
  <sheetData>
    <row r="2" spans="2:10" ht="18.75">
      <c r="B2" s="277" t="s">
        <v>390</v>
      </c>
      <c r="C2" s="277"/>
      <c r="D2" s="277"/>
      <c r="E2" s="277"/>
      <c r="F2" s="277"/>
      <c r="G2" s="277"/>
      <c r="H2" s="277"/>
    </row>
    <row r="3" spans="2:10" ht="15.75" thickBot="1"/>
    <row r="4" spans="2:10" ht="15.75" thickBot="1">
      <c r="B4" s="166"/>
      <c r="C4" s="273" t="s">
        <v>380</v>
      </c>
      <c r="D4" s="274"/>
      <c r="E4" s="274" t="s">
        <v>379</v>
      </c>
      <c r="F4" s="274"/>
      <c r="G4" s="275" t="s">
        <v>381</v>
      </c>
      <c r="H4" s="276"/>
    </row>
    <row r="5" spans="2:10" ht="15.75" thickBot="1">
      <c r="B5" s="126" t="s">
        <v>363</v>
      </c>
      <c r="C5" s="170" t="s">
        <v>377</v>
      </c>
      <c r="D5" s="6" t="s">
        <v>378</v>
      </c>
      <c r="E5" s="6" t="s">
        <v>377</v>
      </c>
      <c r="F5" s="6" t="s">
        <v>378</v>
      </c>
      <c r="G5" s="6" t="s">
        <v>377</v>
      </c>
      <c r="H5" s="5" t="s">
        <v>378</v>
      </c>
      <c r="J5" t="s">
        <v>408</v>
      </c>
    </row>
    <row r="6" spans="2:10">
      <c r="B6" s="169">
        <v>200</v>
      </c>
      <c r="C6" s="185">
        <v>1.65</v>
      </c>
      <c r="D6" s="183">
        <f>C6^2</f>
        <v>2.7224999999999997</v>
      </c>
      <c r="E6" s="183">
        <v>1.365</v>
      </c>
      <c r="F6" s="183">
        <f>E6^2</f>
        <v>1.8632249999999999</v>
      </c>
      <c r="G6" s="183">
        <v>1.175</v>
      </c>
      <c r="H6" s="183">
        <f>G6^2</f>
        <v>1.3806250000000002</v>
      </c>
      <c r="J6" t="s">
        <v>409</v>
      </c>
    </row>
    <row r="7" spans="2:10">
      <c r="B7" s="167">
        <v>225</v>
      </c>
      <c r="C7" s="186">
        <v>1.835</v>
      </c>
      <c r="D7" s="183">
        <f t="shared" ref="D7:D14" si="0">C7^2</f>
        <v>3.3672249999999999</v>
      </c>
      <c r="E7" s="184">
        <v>1.45</v>
      </c>
      <c r="F7" s="183">
        <f t="shared" ref="F7:F14" si="1">E7^2</f>
        <v>2.1025</v>
      </c>
      <c r="G7" s="184">
        <v>1.25</v>
      </c>
      <c r="H7" s="183">
        <f t="shared" ref="H7:H14" si="2">G7^2</f>
        <v>1.5625</v>
      </c>
      <c r="J7" t="s">
        <v>410</v>
      </c>
    </row>
    <row r="8" spans="2:10">
      <c r="B8" s="167">
        <v>250</v>
      </c>
      <c r="C8" s="186">
        <v>2.0449999999999999</v>
      </c>
      <c r="D8" s="183">
        <f t="shared" si="0"/>
        <v>4.1820249999999994</v>
      </c>
      <c r="E8" s="184">
        <v>1.56</v>
      </c>
      <c r="F8" s="183">
        <f t="shared" si="1"/>
        <v>2.4336000000000002</v>
      </c>
      <c r="G8" s="184">
        <v>1.31</v>
      </c>
      <c r="H8" s="183">
        <f t="shared" si="2"/>
        <v>1.7161000000000002</v>
      </c>
      <c r="J8" t="s">
        <v>411</v>
      </c>
    </row>
    <row r="9" spans="2:10">
      <c r="B9" s="167">
        <v>275</v>
      </c>
      <c r="C9" s="186">
        <v>2.2200000000000002</v>
      </c>
      <c r="D9" s="183">
        <f t="shared" si="0"/>
        <v>4.9284000000000008</v>
      </c>
      <c r="E9" s="184">
        <v>1.67</v>
      </c>
      <c r="F9" s="183">
        <f t="shared" si="1"/>
        <v>2.7888999999999999</v>
      </c>
      <c r="G9" s="184">
        <v>1.365</v>
      </c>
      <c r="H9" s="183">
        <f t="shared" si="2"/>
        <v>1.8632249999999999</v>
      </c>
      <c r="J9" t="s">
        <v>412</v>
      </c>
    </row>
    <row r="10" spans="2:10">
      <c r="B10" s="167">
        <v>300</v>
      </c>
      <c r="C10" s="186">
        <v>2.3450000000000002</v>
      </c>
      <c r="D10" s="183">
        <f t="shared" si="0"/>
        <v>5.4990250000000005</v>
      </c>
      <c r="E10" s="184">
        <v>1.77</v>
      </c>
      <c r="F10" s="183">
        <f t="shared" si="1"/>
        <v>3.1329000000000002</v>
      </c>
      <c r="G10" s="184">
        <v>1.44</v>
      </c>
      <c r="H10" s="183">
        <f t="shared" si="2"/>
        <v>2.0735999999999999</v>
      </c>
    </row>
    <row r="11" spans="2:10">
      <c r="B11" s="167">
        <v>325</v>
      </c>
      <c r="C11" s="186">
        <v>2.4950000000000001</v>
      </c>
      <c r="D11" s="183">
        <f t="shared" si="0"/>
        <v>6.2250250000000005</v>
      </c>
      <c r="E11" s="184">
        <v>1.87</v>
      </c>
      <c r="F11" s="183">
        <f t="shared" si="1"/>
        <v>3.4969000000000006</v>
      </c>
      <c r="G11" s="184">
        <v>1.51</v>
      </c>
      <c r="H11" s="183">
        <f t="shared" si="2"/>
        <v>2.2801</v>
      </c>
    </row>
    <row r="12" spans="2:10">
      <c r="B12" s="167">
        <v>350</v>
      </c>
      <c r="C12" s="186">
        <v>2.5950000000000002</v>
      </c>
      <c r="D12" s="183">
        <f t="shared" si="0"/>
        <v>6.7340250000000008</v>
      </c>
      <c r="E12" s="184">
        <v>1.9550000000000001</v>
      </c>
      <c r="F12" s="183">
        <f t="shared" si="1"/>
        <v>3.8220250000000004</v>
      </c>
      <c r="G12" s="184">
        <v>1.575</v>
      </c>
      <c r="H12" s="183">
        <f t="shared" si="2"/>
        <v>2.4806249999999999</v>
      </c>
    </row>
    <row r="13" spans="2:10">
      <c r="B13" s="167">
        <v>375</v>
      </c>
      <c r="C13" s="186">
        <v>2.71</v>
      </c>
      <c r="D13" s="183">
        <f t="shared" si="0"/>
        <v>7.3441000000000001</v>
      </c>
      <c r="E13" s="184">
        <v>2.0550000000000002</v>
      </c>
      <c r="F13" s="183">
        <f t="shared" si="1"/>
        <v>4.2230250000000007</v>
      </c>
      <c r="G13" s="184">
        <v>1.64</v>
      </c>
      <c r="H13" s="183">
        <f t="shared" si="2"/>
        <v>2.6895999999999995</v>
      </c>
    </row>
    <row r="14" spans="2:10" ht="15.75" thickBot="1">
      <c r="B14" s="168">
        <v>400</v>
      </c>
      <c r="C14" s="186">
        <v>2.8149999999999999</v>
      </c>
      <c r="D14" s="183">
        <f t="shared" si="0"/>
        <v>7.9242249999999999</v>
      </c>
      <c r="E14" s="184">
        <v>2.125</v>
      </c>
      <c r="F14" s="183">
        <f t="shared" si="1"/>
        <v>4.515625</v>
      </c>
      <c r="G14" s="184">
        <v>1.7</v>
      </c>
      <c r="H14" s="183">
        <f t="shared" si="2"/>
        <v>2.8899999999999997</v>
      </c>
    </row>
    <row r="15" spans="2:10">
      <c r="B15" t="s">
        <v>382</v>
      </c>
    </row>
    <row r="16" spans="2:10" ht="15.75" thickBot="1"/>
    <row r="17" spans="2:21" ht="15.75" thickBot="1">
      <c r="B17" s="262" t="s">
        <v>397</v>
      </c>
      <c r="C17" s="278"/>
      <c r="D17" s="138">
        <f>H17*H18*H19^2/(SQRT((H19^2+(H19/2)^2)^3))</f>
        <v>7.5591769092256552E-4</v>
      </c>
      <c r="E17" t="s">
        <v>407</v>
      </c>
      <c r="G17" s="132" t="s">
        <v>402</v>
      </c>
      <c r="H17" s="133">
        <f>4*H20*(10^-7)</f>
        <v>1.2566370614359173E-6</v>
      </c>
    </row>
    <row r="18" spans="2:21" ht="15.75" thickBot="1">
      <c r="F18" s="16"/>
      <c r="G18" s="176" t="s">
        <v>401</v>
      </c>
      <c r="H18" s="42">
        <v>124</v>
      </c>
    </row>
    <row r="19" spans="2:21" ht="15.75" thickBot="1">
      <c r="B19" s="1"/>
      <c r="C19" s="262" t="s">
        <v>398</v>
      </c>
      <c r="D19" s="263"/>
      <c r="E19" s="264"/>
      <c r="F19" s="175"/>
      <c r="G19" s="177" t="s">
        <v>400</v>
      </c>
      <c r="H19" s="178">
        <v>0.14749999999999999</v>
      </c>
    </row>
    <row r="20" spans="2:21" ht="15.75" thickBot="1">
      <c r="B20" s="1"/>
      <c r="C20" s="192">
        <v>0.03</v>
      </c>
      <c r="D20" s="193">
        <v>0.04</v>
      </c>
      <c r="E20" s="194">
        <v>0.05</v>
      </c>
      <c r="F20" s="16"/>
      <c r="G20" s="180" t="s">
        <v>403</v>
      </c>
      <c r="H20" s="179">
        <f>PI()</f>
        <v>3.1415926535897931</v>
      </c>
    </row>
    <row r="21" spans="2:21" ht="15.75" thickBot="1">
      <c r="B21" s="190" t="s">
        <v>399</v>
      </c>
      <c r="C21" s="138">
        <f>2*B26/(C20^2*$D$17^2)</f>
        <v>208809686816.39835</v>
      </c>
      <c r="D21" s="138">
        <f>2*D26/(D20^2*$D$17^2)</f>
        <v>204655301983.6561</v>
      </c>
      <c r="E21" s="138">
        <f>2*F26/(E20^2*$D$17^2)</f>
        <v>198829104002.94431</v>
      </c>
      <c r="F21" s="16"/>
      <c r="G21" s="16"/>
      <c r="H21" s="16"/>
    </row>
    <row r="22" spans="2:21">
      <c r="B22" s="16" t="s">
        <v>427</v>
      </c>
      <c r="C22" s="16">
        <f>AVERAGE(C21:E21)</f>
        <v>204098030934.33292</v>
      </c>
      <c r="D22" s="199">
        <f>D30/C22*100</f>
        <v>6.5401865627505495</v>
      </c>
      <c r="E22" s="16"/>
      <c r="F22" s="16"/>
      <c r="G22" s="16"/>
      <c r="H22" s="16"/>
    </row>
    <row r="24" spans="2:21" ht="15.75" thickBot="1">
      <c r="B24" t="s">
        <v>423</v>
      </c>
    </row>
    <row r="25" spans="2:21" ht="15.75" thickBot="1">
      <c r="B25" s="135" t="s">
        <v>413</v>
      </c>
      <c r="C25" s="138">
        <f>B27*2</f>
        <v>3.4323414444212235</v>
      </c>
      <c r="D25" s="135" t="s">
        <v>414</v>
      </c>
      <c r="E25" s="138">
        <f>D27*2</f>
        <v>4.0565186121995911</v>
      </c>
      <c r="F25" s="135" t="s">
        <v>415</v>
      </c>
      <c r="G25" s="138">
        <f>F27*2</f>
        <v>2.0898074948533139</v>
      </c>
      <c r="J25" t="s">
        <v>420</v>
      </c>
      <c r="N25" t="s">
        <v>421</v>
      </c>
      <c r="U25" t="s">
        <v>422</v>
      </c>
    </row>
    <row r="26" spans="2:21">
      <c r="B26" s="191">
        <f t="array" ref="B26:C27">LINEST(B6:B14,D6:D14,FALSE,TRUE)</f>
        <v>53.692320571525606</v>
      </c>
      <c r="C26" s="156">
        <v>0</v>
      </c>
      <c r="D26" s="155">
        <f t="array" ref="D26:E27">LINEST(B6:B14,F6:F14,FALSE,TRUE)</f>
        <v>93.553923550007738</v>
      </c>
      <c r="E26" s="156">
        <v>0</v>
      </c>
      <c r="F26" s="155">
        <f t="array" ref="F26:G27">LINEST(B6:B14,H6:H14,FALSE,TRUE)</f>
        <v>142.01655948374156</v>
      </c>
      <c r="G26" s="156">
        <v>0</v>
      </c>
    </row>
    <row r="27" spans="2:21">
      <c r="B27" s="118">
        <v>1.7161707222106117</v>
      </c>
      <c r="C27" s="10" t="e">
        <v>#N/A</v>
      </c>
      <c r="D27" s="118">
        <v>2.0282593060997955</v>
      </c>
      <c r="E27" s="10" t="e">
        <v>#N/A</v>
      </c>
      <c r="F27" s="118">
        <v>1.0449037474266569</v>
      </c>
      <c r="G27" s="10" t="e">
        <v>#N/A</v>
      </c>
    </row>
    <row r="28" spans="2:21" ht="15.75" thickBot="1">
      <c r="H28" s="16"/>
    </row>
    <row r="29" spans="2:21" ht="15.75" thickBot="1">
      <c r="B29" s="16"/>
      <c r="C29" s="16"/>
      <c r="D29" s="154" t="s">
        <v>413</v>
      </c>
      <c r="E29" s="154" t="s">
        <v>424</v>
      </c>
      <c r="F29" s="126" t="s">
        <v>425</v>
      </c>
      <c r="G29" s="16"/>
      <c r="H29" s="16"/>
    </row>
    <row r="30" spans="2:21" ht="15.75" thickBot="1">
      <c r="C30" s="16"/>
      <c r="D30" s="195">
        <f>2*C25/(C20^2*$D$17^2)</f>
        <v>13348391994.005701</v>
      </c>
      <c r="E30" s="195">
        <f>2*E25/(D20^2*$D$17^2)</f>
        <v>8873898710.8142529</v>
      </c>
      <c r="F30" s="195">
        <f>2*G25/(E20^2*$D$17^2)</f>
        <v>2925817617.6834593</v>
      </c>
      <c r="G30" s="16"/>
      <c r="H30" s="1"/>
    </row>
    <row r="31" spans="2:21" ht="15.75" thickBot="1">
      <c r="B31" s="1"/>
      <c r="C31" s="126" t="s">
        <v>426</v>
      </c>
      <c r="D31" s="196">
        <f>D30/C21*100</f>
        <v>6.3926114719680811</v>
      </c>
      <c r="E31" s="197">
        <f>E30/D21*100</f>
        <v>4.3360218986766963</v>
      </c>
      <c r="F31" s="198">
        <f>F30/E21*100</f>
        <v>1.4715238155678321</v>
      </c>
      <c r="G31" s="1"/>
      <c r="H31" s="1"/>
    </row>
    <row r="32" spans="2:21">
      <c r="B32" s="1"/>
      <c r="C32" s="1"/>
      <c r="D32" s="1"/>
      <c r="E32" s="1"/>
      <c r="F32" s="1"/>
      <c r="G32" s="1"/>
      <c r="H32" s="1"/>
    </row>
    <row r="33" spans="2:14">
      <c r="B33" s="1"/>
      <c r="C33" s="1"/>
      <c r="D33" s="1"/>
      <c r="E33" s="1"/>
      <c r="F33" s="1"/>
      <c r="G33" s="1"/>
      <c r="H33" s="1"/>
    </row>
    <row r="45" spans="2:14">
      <c r="B45" t="s">
        <v>418</v>
      </c>
      <c r="D45" t="s">
        <v>416</v>
      </c>
      <c r="G45" t="s">
        <v>419</v>
      </c>
      <c r="K45" s="57" t="s">
        <v>454</v>
      </c>
      <c r="L45" s="34">
        <f>1.758882*10^11</f>
        <v>175888200000</v>
      </c>
      <c r="M45" s="57" t="s">
        <v>168</v>
      </c>
      <c r="N45" s="34">
        <f>L45/C22</f>
        <v>0.86178293438112974</v>
      </c>
    </row>
    <row r="46" spans="2:14">
      <c r="B46" t="s">
        <v>417</v>
      </c>
    </row>
    <row r="49" spans="2:18" ht="18.75">
      <c r="B49" s="277" t="s">
        <v>389</v>
      </c>
      <c r="C49" s="277"/>
      <c r="D49" s="277"/>
      <c r="E49" s="277"/>
      <c r="F49" s="277"/>
      <c r="G49" s="277"/>
    </row>
    <row r="51" spans="2:18" ht="15.75" thickBot="1"/>
    <row r="52" spans="2:18" ht="15.75" thickBot="1">
      <c r="B52" s="126" t="s">
        <v>383</v>
      </c>
      <c r="C52" s="170" t="s">
        <v>384</v>
      </c>
      <c r="D52" s="6" t="s">
        <v>385</v>
      </c>
      <c r="E52" s="6" t="s">
        <v>386</v>
      </c>
      <c r="F52" s="6" t="s">
        <v>387</v>
      </c>
      <c r="G52" s="5" t="s">
        <v>363</v>
      </c>
      <c r="I52" s="126" t="s">
        <v>383</v>
      </c>
      <c r="J52" s="170" t="s">
        <v>391</v>
      </c>
      <c r="K52" s="6" t="s">
        <v>392</v>
      </c>
      <c r="M52" s="126" t="s">
        <v>383</v>
      </c>
      <c r="N52" s="170" t="s">
        <v>393</v>
      </c>
      <c r="O52" s="6" t="s">
        <v>349</v>
      </c>
      <c r="P52" s="6" t="s">
        <v>394</v>
      </c>
    </row>
    <row r="53" spans="2:18">
      <c r="B53" s="169">
        <v>1</v>
      </c>
      <c r="C53" s="171">
        <v>1</v>
      </c>
      <c r="D53" s="187">
        <v>22.4</v>
      </c>
      <c r="E53" s="172">
        <v>1</v>
      </c>
      <c r="F53" s="187">
        <v>15.3</v>
      </c>
      <c r="G53" s="172">
        <v>-675</v>
      </c>
      <c r="I53" s="169">
        <v>1</v>
      </c>
      <c r="J53" s="171">
        <v>562.29999999999995</v>
      </c>
      <c r="K53" s="172">
        <f>-1.6456*10^-19</f>
        <v>-1.6456E-19</v>
      </c>
      <c r="M53" s="169">
        <v>1</v>
      </c>
      <c r="N53" s="171">
        <f>K53</f>
        <v>-1.6456E-19</v>
      </c>
      <c r="O53" s="172">
        <v>-1</v>
      </c>
      <c r="P53" s="172">
        <f>N53/O53</f>
        <v>1.6456E-19</v>
      </c>
      <c r="R53">
        <f>N53*10^19</f>
        <v>-1.6456</v>
      </c>
    </row>
    <row r="54" spans="2:18">
      <c r="B54" s="167">
        <v>2</v>
      </c>
      <c r="C54" s="171">
        <v>1</v>
      </c>
      <c r="D54" s="188">
        <v>18.5</v>
      </c>
      <c r="E54" s="172">
        <v>1</v>
      </c>
      <c r="F54" s="188">
        <v>17.5</v>
      </c>
      <c r="G54" s="174">
        <v>-673</v>
      </c>
      <c r="I54" s="167">
        <v>2</v>
      </c>
      <c r="J54" s="173">
        <v>622.4</v>
      </c>
      <c r="K54" s="174">
        <f>-1.8691*10^-19</f>
        <v>-1.8691E-19</v>
      </c>
      <c r="M54" s="167">
        <v>2</v>
      </c>
      <c r="N54" s="171">
        <f t="shared" ref="N54:N64" si="3">K54</f>
        <v>-1.8691E-19</v>
      </c>
      <c r="O54" s="172">
        <v>-1</v>
      </c>
      <c r="P54" s="172">
        <f t="shared" ref="P54:P64" si="4">N54/O54</f>
        <v>1.8691E-19</v>
      </c>
      <c r="R54">
        <f t="shared" ref="R54:R64" si="5">N54*10^19</f>
        <v>-1.8691</v>
      </c>
    </row>
    <row r="55" spans="2:18">
      <c r="B55" s="167">
        <v>3</v>
      </c>
      <c r="C55" s="171">
        <v>1</v>
      </c>
      <c r="D55" s="188">
        <v>19.2</v>
      </c>
      <c r="E55" s="172">
        <v>1</v>
      </c>
      <c r="F55" s="188">
        <v>31.2</v>
      </c>
      <c r="G55" s="174">
        <v>-672</v>
      </c>
      <c r="I55" s="167">
        <v>3</v>
      </c>
      <c r="J55" s="173">
        <v>610.29999999999995</v>
      </c>
      <c r="K55" s="174">
        <f>-1.3856*10^-19</f>
        <v>-1.3855999999999998E-19</v>
      </c>
      <c r="M55" s="167">
        <v>3</v>
      </c>
      <c r="N55" s="171">
        <f t="shared" si="3"/>
        <v>-1.3855999999999998E-19</v>
      </c>
      <c r="O55" s="172">
        <v>-1</v>
      </c>
      <c r="P55" s="172">
        <f t="shared" si="4"/>
        <v>1.3855999999999998E-19</v>
      </c>
      <c r="R55">
        <f t="shared" si="5"/>
        <v>-1.3855999999999997</v>
      </c>
    </row>
    <row r="56" spans="2:18">
      <c r="B56" s="167">
        <v>4</v>
      </c>
      <c r="C56" s="171">
        <v>1</v>
      </c>
      <c r="D56" s="188">
        <v>16</v>
      </c>
      <c r="E56" s="172">
        <v>1</v>
      </c>
      <c r="F56" s="188">
        <v>28.3</v>
      </c>
      <c r="G56" s="174">
        <v>-671</v>
      </c>
      <c r="I56" s="167">
        <v>4</v>
      </c>
      <c r="J56" s="173">
        <v>672.1</v>
      </c>
      <c r="K56" s="174">
        <f>-1.796*10^-19</f>
        <v>-1.7959999999999999E-19</v>
      </c>
      <c r="M56" s="167">
        <v>4</v>
      </c>
      <c r="N56" s="171">
        <f t="shared" si="3"/>
        <v>-1.7959999999999999E-19</v>
      </c>
      <c r="O56" s="172">
        <v>-1</v>
      </c>
      <c r="P56" s="172">
        <f t="shared" si="4"/>
        <v>1.7959999999999999E-19</v>
      </c>
      <c r="R56">
        <f t="shared" si="5"/>
        <v>-1.7959999999999998</v>
      </c>
    </row>
    <row r="57" spans="2:18">
      <c r="B57" s="167">
        <v>5</v>
      </c>
      <c r="C57" s="171">
        <v>1</v>
      </c>
      <c r="D57" s="188">
        <v>17.7</v>
      </c>
      <c r="E57" s="172">
        <v>1</v>
      </c>
      <c r="F57" s="188">
        <v>24.8</v>
      </c>
      <c r="G57" s="174">
        <v>-671</v>
      </c>
      <c r="I57" s="167">
        <v>5</v>
      </c>
      <c r="J57" s="173">
        <v>637.1</v>
      </c>
      <c r="K57" s="174">
        <f>-1.6753*10^-19</f>
        <v>-1.6752999999999999E-19</v>
      </c>
      <c r="M57" s="167">
        <v>5</v>
      </c>
      <c r="N57" s="171">
        <f t="shared" si="3"/>
        <v>-1.6752999999999999E-19</v>
      </c>
      <c r="O57" s="172">
        <v>-1</v>
      </c>
      <c r="P57" s="172">
        <f t="shared" si="4"/>
        <v>1.6752999999999999E-19</v>
      </c>
      <c r="R57">
        <f t="shared" si="5"/>
        <v>-1.6753</v>
      </c>
    </row>
    <row r="58" spans="2:18">
      <c r="B58" s="167">
        <v>6</v>
      </c>
      <c r="C58" s="171">
        <v>1</v>
      </c>
      <c r="D58" s="188">
        <v>16.600000000000001</v>
      </c>
      <c r="E58" s="172">
        <v>1</v>
      </c>
      <c r="F58" s="188">
        <v>49.2</v>
      </c>
      <c r="G58" s="174">
        <v>-603</v>
      </c>
      <c r="I58" s="167">
        <v>6</v>
      </c>
      <c r="J58" s="173">
        <v>659.1</v>
      </c>
      <c r="K58" s="174">
        <f>-1.6107*10^-19</f>
        <v>-1.6106999999999999E-19</v>
      </c>
      <c r="M58" s="167">
        <v>6</v>
      </c>
      <c r="N58" s="171">
        <f t="shared" si="3"/>
        <v>-1.6106999999999999E-19</v>
      </c>
      <c r="O58" s="172">
        <v>-1</v>
      </c>
      <c r="P58" s="172">
        <f t="shared" si="4"/>
        <v>1.6106999999999999E-19</v>
      </c>
      <c r="R58">
        <f t="shared" si="5"/>
        <v>-1.6106999999999998</v>
      </c>
    </row>
    <row r="59" spans="2:18">
      <c r="B59" s="167">
        <v>7</v>
      </c>
      <c r="C59" s="171">
        <v>1</v>
      </c>
      <c r="D59" s="188">
        <v>37.799999999999997</v>
      </c>
      <c r="E59" s="172">
        <v>1</v>
      </c>
      <c r="F59" s="188">
        <v>9.5</v>
      </c>
      <c r="G59" s="174">
        <v>604</v>
      </c>
      <c r="I59" s="167">
        <v>7</v>
      </c>
      <c r="J59" s="173">
        <v>424.4</v>
      </c>
      <c r="K59" s="189">
        <f>1.5984*10^-19</f>
        <v>1.5984000000000001E-19</v>
      </c>
      <c r="M59" s="167">
        <v>7</v>
      </c>
      <c r="N59" s="171">
        <f t="shared" si="3"/>
        <v>1.5984000000000001E-19</v>
      </c>
      <c r="O59" s="172">
        <v>1</v>
      </c>
      <c r="P59" s="172">
        <f t="shared" si="4"/>
        <v>1.5984000000000001E-19</v>
      </c>
      <c r="R59">
        <f t="shared" si="5"/>
        <v>1.5984</v>
      </c>
    </row>
    <row r="60" spans="2:18">
      <c r="B60" s="167">
        <v>8</v>
      </c>
      <c r="C60" s="171">
        <v>1</v>
      </c>
      <c r="D60" s="188">
        <v>32.4</v>
      </c>
      <c r="E60" s="172">
        <v>1</v>
      </c>
      <c r="F60" s="188">
        <v>12</v>
      </c>
      <c r="G60" s="174">
        <v>-602</v>
      </c>
      <c r="I60" s="167">
        <v>8</v>
      </c>
      <c r="J60" s="173">
        <v>461.3</v>
      </c>
      <c r="K60" s="174">
        <f>-1.5305*10^-19</f>
        <v>-1.5305E-19</v>
      </c>
      <c r="M60" s="167">
        <v>8</v>
      </c>
      <c r="N60" s="171">
        <f t="shared" si="3"/>
        <v>-1.5305E-19</v>
      </c>
      <c r="O60" s="172">
        <v>-1</v>
      </c>
      <c r="P60" s="172">
        <f t="shared" si="4"/>
        <v>1.5305E-19</v>
      </c>
      <c r="R60">
        <f t="shared" si="5"/>
        <v>-1.5305</v>
      </c>
    </row>
    <row r="61" spans="2:18">
      <c r="B61" s="167">
        <v>9</v>
      </c>
      <c r="C61" s="171">
        <v>1</v>
      </c>
      <c r="D61" s="188">
        <v>31.2</v>
      </c>
      <c r="E61" s="172">
        <v>1</v>
      </c>
      <c r="F61" s="188">
        <v>15</v>
      </c>
      <c r="G61" s="174">
        <v>-509</v>
      </c>
      <c r="I61" s="167">
        <v>9</v>
      </c>
      <c r="J61" s="173">
        <v>740.8</v>
      </c>
      <c r="K61" s="174">
        <f>-1.6017*10^-19</f>
        <v>-1.6016999999999998E-19</v>
      </c>
      <c r="M61" s="167">
        <v>9</v>
      </c>
      <c r="N61" s="171">
        <f t="shared" si="3"/>
        <v>-1.6016999999999998E-19</v>
      </c>
      <c r="O61" s="172">
        <v>-1</v>
      </c>
      <c r="P61" s="172">
        <f t="shared" si="4"/>
        <v>1.6016999999999998E-19</v>
      </c>
      <c r="R61">
        <f t="shared" si="5"/>
        <v>-1.6016999999999999</v>
      </c>
    </row>
    <row r="62" spans="2:18">
      <c r="B62" s="167">
        <v>10</v>
      </c>
      <c r="C62" s="171">
        <v>1</v>
      </c>
      <c r="D62" s="188">
        <v>30.2</v>
      </c>
      <c r="E62" s="172">
        <v>1</v>
      </c>
      <c r="F62" s="188">
        <v>16.2</v>
      </c>
      <c r="G62" s="174">
        <v>-509</v>
      </c>
      <c r="I62" s="167">
        <v>10</v>
      </c>
      <c r="J62" s="173">
        <v>479.1</v>
      </c>
      <c r="K62" s="174">
        <f>-1.5699*10^-19</f>
        <v>-1.5699000000000001E-19</v>
      </c>
      <c r="M62" s="167">
        <v>10</v>
      </c>
      <c r="N62" s="171">
        <f t="shared" si="3"/>
        <v>-1.5699000000000001E-19</v>
      </c>
      <c r="O62" s="172">
        <v>-1</v>
      </c>
      <c r="P62" s="172">
        <f t="shared" si="4"/>
        <v>1.5699000000000001E-19</v>
      </c>
      <c r="R62">
        <f t="shared" si="5"/>
        <v>-1.5699000000000001</v>
      </c>
    </row>
    <row r="63" spans="2:18">
      <c r="B63" s="167">
        <v>11</v>
      </c>
      <c r="C63" s="171">
        <v>1</v>
      </c>
      <c r="D63" s="188">
        <v>51</v>
      </c>
      <c r="E63" s="172">
        <v>1</v>
      </c>
      <c r="F63" s="188">
        <v>9</v>
      </c>
      <c r="G63" s="174">
        <v>-511</v>
      </c>
      <c r="I63" s="167">
        <v>11</v>
      </c>
      <c r="J63" s="173">
        <v>360.4</v>
      </c>
      <c r="K63" s="174">
        <f>-1.5491*10^-19</f>
        <v>-1.5491E-19</v>
      </c>
      <c r="M63" s="167">
        <v>11</v>
      </c>
      <c r="N63" s="171">
        <f t="shared" si="3"/>
        <v>-1.5491E-19</v>
      </c>
      <c r="O63" s="172">
        <v>-1</v>
      </c>
      <c r="P63" s="172">
        <f t="shared" si="4"/>
        <v>1.5491E-19</v>
      </c>
      <c r="R63">
        <f t="shared" si="5"/>
        <v>-1.5490999999999999</v>
      </c>
    </row>
    <row r="64" spans="2:18" ht="15.75" thickBot="1">
      <c r="B64" s="168">
        <v>12</v>
      </c>
      <c r="C64" s="171">
        <v>1</v>
      </c>
      <c r="D64" s="188">
        <v>29.1</v>
      </c>
      <c r="E64" s="172">
        <v>1</v>
      </c>
      <c r="F64" s="188">
        <v>18.5</v>
      </c>
      <c r="G64" s="174">
        <v>-511</v>
      </c>
      <c r="I64" s="168">
        <v>12</v>
      </c>
      <c r="J64" s="173">
        <v>488.8</v>
      </c>
      <c r="K64" s="174">
        <f>-1.4914*10^-19</f>
        <v>-1.4914000000000001E-19</v>
      </c>
      <c r="M64" s="168">
        <v>12</v>
      </c>
      <c r="N64" s="171">
        <f t="shared" si="3"/>
        <v>-1.4914000000000001E-19</v>
      </c>
      <c r="O64" s="172">
        <v>-1</v>
      </c>
      <c r="P64" s="172">
        <f t="shared" si="4"/>
        <v>1.4914000000000001E-19</v>
      </c>
      <c r="R64">
        <f t="shared" si="5"/>
        <v>-1.4914000000000001</v>
      </c>
    </row>
    <row r="65" spans="2:16">
      <c r="B65" t="s">
        <v>388</v>
      </c>
      <c r="I65" t="s">
        <v>396</v>
      </c>
      <c r="M65" t="s">
        <v>395</v>
      </c>
    </row>
    <row r="67" spans="2:16">
      <c r="O67" s="132" t="s">
        <v>405</v>
      </c>
      <c r="P67" s="181">
        <f>STDEV(P53:P64)</f>
        <v>1.2916574359396463E-20</v>
      </c>
    </row>
    <row r="68" spans="2:16">
      <c r="O68" s="182" t="s">
        <v>404</v>
      </c>
      <c r="P68" s="156">
        <f>AVERAGE(P53:P64)</f>
        <v>1.6102750000000001E-19</v>
      </c>
    </row>
    <row r="69" spans="2:16">
      <c r="O69" s="118" t="s">
        <v>406</v>
      </c>
      <c r="P69" s="10">
        <f>2*P68/SQRT(12)</f>
        <v>9.2969270471932472E-20</v>
      </c>
    </row>
    <row r="71" spans="2:16">
      <c r="F71" t="s">
        <v>73</v>
      </c>
      <c r="G71">
        <f>P68/C22</f>
        <v>7.8897135490645402E-31</v>
      </c>
    </row>
    <row r="76" spans="2:16">
      <c r="F76" t="s">
        <v>453</v>
      </c>
      <c r="G76">
        <f>SQRT((P68/C22^2))</f>
        <v>1.9661253846185225E-21</v>
      </c>
    </row>
  </sheetData>
  <mergeCells count="7">
    <mergeCell ref="C4:D4"/>
    <mergeCell ref="E4:F4"/>
    <mergeCell ref="G4:H4"/>
    <mergeCell ref="B49:G49"/>
    <mergeCell ref="B2:H2"/>
    <mergeCell ref="B17:C17"/>
    <mergeCell ref="C19:E19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2:Z77"/>
  <sheetViews>
    <sheetView topLeftCell="A26" zoomScale="85" zoomScaleNormal="85" workbookViewId="0">
      <selection activeCell="K46" sqref="K46"/>
    </sheetView>
  </sheetViews>
  <sheetFormatPr baseColWidth="10" defaultRowHeight="15"/>
  <cols>
    <col min="2" max="2" width="17.42578125" customWidth="1"/>
    <col min="3" max="3" width="19" bestFit="1" customWidth="1"/>
    <col min="4" max="4" width="18.42578125" bestFit="1" customWidth="1"/>
    <col min="5" max="5" width="8.7109375" customWidth="1"/>
    <col min="6" max="6" width="8.5703125" customWidth="1"/>
    <col min="7" max="7" width="15.42578125" customWidth="1"/>
    <col min="8" max="10" width="12.28515625" customWidth="1"/>
  </cols>
  <sheetData>
    <row r="2" spans="2:26">
      <c r="B2" t="s">
        <v>372</v>
      </c>
    </row>
    <row r="3" spans="2:26">
      <c r="H3" t="s">
        <v>465</v>
      </c>
      <c r="I3">
        <v>0.1</v>
      </c>
      <c r="J3" t="s">
        <v>469</v>
      </c>
      <c r="R3" s="16"/>
      <c r="S3" s="16"/>
      <c r="T3" s="16"/>
      <c r="U3" s="16"/>
      <c r="V3" s="16"/>
      <c r="W3" s="16"/>
      <c r="X3" s="16"/>
      <c r="Y3" s="16"/>
      <c r="Z3" s="16"/>
    </row>
    <row r="4" spans="2:26" ht="15.75" thickBot="1">
      <c r="R4" s="16"/>
      <c r="S4" s="16"/>
      <c r="T4" s="16"/>
      <c r="U4" s="16"/>
      <c r="V4" s="16"/>
      <c r="W4" s="16"/>
      <c r="X4" s="16"/>
      <c r="Y4" s="16"/>
      <c r="Z4" s="16"/>
    </row>
    <row r="5" spans="2:26" ht="15.75" thickBot="1">
      <c r="B5" s="135" t="s">
        <v>472</v>
      </c>
      <c r="C5" s="126" t="s">
        <v>470</v>
      </c>
      <c r="D5" s="136" t="s">
        <v>471</v>
      </c>
      <c r="E5" s="126" t="s">
        <v>466</v>
      </c>
      <c r="F5" s="213" t="s">
        <v>468</v>
      </c>
      <c r="G5" s="154" t="s">
        <v>467</v>
      </c>
      <c r="H5" s="137" t="s">
        <v>461</v>
      </c>
      <c r="I5" s="154" t="s">
        <v>462</v>
      </c>
      <c r="J5" s="154" t="s">
        <v>463</v>
      </c>
      <c r="K5" s="154" t="s">
        <v>464</v>
      </c>
      <c r="P5" t="s">
        <v>455</v>
      </c>
      <c r="R5" s="16"/>
      <c r="S5" s="16"/>
      <c r="T5" s="16"/>
      <c r="U5" s="16"/>
      <c r="V5" s="16"/>
      <c r="W5" s="16"/>
      <c r="X5" s="16"/>
      <c r="Y5" s="16"/>
      <c r="Z5" s="16"/>
    </row>
    <row r="6" spans="2:26">
      <c r="B6" s="283" t="s">
        <v>373</v>
      </c>
      <c r="C6" s="215">
        <f>J6</f>
        <v>47.85</v>
      </c>
      <c r="D6" s="216">
        <f>K6</f>
        <v>47.7</v>
      </c>
      <c r="E6" s="23">
        <f>(C6+D6)/2</f>
        <v>47.775000000000006</v>
      </c>
      <c r="F6" s="118"/>
      <c r="G6" s="208"/>
      <c r="H6" s="10">
        <v>43.7</v>
      </c>
      <c r="I6" s="208">
        <v>47.85</v>
      </c>
      <c r="J6" s="3">
        <v>47.85</v>
      </c>
      <c r="K6" s="208">
        <v>47.7</v>
      </c>
      <c r="R6" s="16"/>
      <c r="S6" s="214"/>
      <c r="T6" s="16"/>
      <c r="U6" s="16"/>
      <c r="V6" s="16"/>
      <c r="W6" s="16"/>
      <c r="X6" s="16"/>
      <c r="Y6" s="16"/>
      <c r="Z6" s="16"/>
    </row>
    <row r="7" spans="2:26">
      <c r="B7" s="283"/>
      <c r="C7" s="215">
        <f t="shared" ref="C7:C17" si="0">J7</f>
        <v>57.65</v>
      </c>
      <c r="D7" s="216">
        <f t="shared" ref="D7:D17" si="1">K7</f>
        <v>57.1</v>
      </c>
      <c r="E7" s="23">
        <f t="shared" ref="E7:E17" si="2">(C7+D7)/2</f>
        <v>57.375</v>
      </c>
      <c r="F7" s="226">
        <f>E7-E6</f>
        <v>9.5999999999999943</v>
      </c>
      <c r="G7" s="223">
        <f>0.5*F7</f>
        <v>4.7999999999999972</v>
      </c>
      <c r="H7" s="34">
        <v>53.3</v>
      </c>
      <c r="I7" s="209">
        <v>57.65</v>
      </c>
      <c r="J7" s="2">
        <v>57.65</v>
      </c>
      <c r="K7" s="209">
        <v>57.1</v>
      </c>
      <c r="R7" s="16"/>
      <c r="S7" s="214"/>
      <c r="T7" s="16"/>
      <c r="U7" s="16"/>
      <c r="V7" s="16"/>
      <c r="W7" s="16"/>
      <c r="X7" s="16"/>
      <c r="Y7" s="16"/>
      <c r="Z7" s="16"/>
    </row>
    <row r="8" spans="2:26">
      <c r="B8" s="283"/>
      <c r="C8" s="215">
        <f t="shared" si="0"/>
        <v>67.45</v>
      </c>
      <c r="D8" s="216">
        <f t="shared" si="1"/>
        <v>67.3</v>
      </c>
      <c r="E8" s="23">
        <f t="shared" si="2"/>
        <v>67.375</v>
      </c>
      <c r="F8" s="226">
        <f t="shared" ref="F8:F9" si="3">E8-E7</f>
        <v>10</v>
      </c>
      <c r="G8" s="223">
        <f t="shared" ref="G8:G9" si="4">0.5*F8</f>
        <v>5</v>
      </c>
      <c r="H8" s="34">
        <v>63.1</v>
      </c>
      <c r="I8" s="209">
        <v>67.45</v>
      </c>
      <c r="J8" s="2">
        <v>67.45</v>
      </c>
      <c r="K8" s="209">
        <v>67.3</v>
      </c>
      <c r="R8" s="16"/>
      <c r="S8" s="214"/>
      <c r="T8" s="16"/>
      <c r="U8" s="16"/>
      <c r="V8" s="16"/>
      <c r="W8" s="16"/>
      <c r="X8" s="16"/>
      <c r="Y8" s="16"/>
      <c r="Z8" s="16"/>
    </row>
    <row r="9" spans="2:26" ht="15.75" thickBot="1">
      <c r="B9" s="284"/>
      <c r="C9" s="219">
        <f t="shared" si="0"/>
        <v>77.349999999999994</v>
      </c>
      <c r="D9" s="220">
        <f t="shared" si="1"/>
        <v>77.099999999999994</v>
      </c>
      <c r="E9" s="218">
        <f t="shared" si="2"/>
        <v>77.224999999999994</v>
      </c>
      <c r="F9" s="227">
        <f t="shared" si="3"/>
        <v>9.8499999999999943</v>
      </c>
      <c r="G9" s="224">
        <f t="shared" si="4"/>
        <v>4.9249999999999972</v>
      </c>
      <c r="H9" s="133">
        <v>72.900000000000006</v>
      </c>
      <c r="I9" s="212">
        <v>77.349999999999994</v>
      </c>
      <c r="J9" s="53">
        <v>77.349999999999994</v>
      </c>
      <c r="K9" s="212">
        <v>77.099999999999994</v>
      </c>
      <c r="R9" s="16"/>
      <c r="S9" s="214"/>
      <c r="T9" s="16"/>
      <c r="U9" s="16"/>
      <c r="V9" s="16"/>
      <c r="W9" s="16"/>
      <c r="X9" s="16"/>
      <c r="Y9" s="16"/>
      <c r="Z9" s="16"/>
    </row>
    <row r="10" spans="2:26">
      <c r="B10" s="285" t="s">
        <v>374</v>
      </c>
      <c r="C10" s="221">
        <f t="shared" si="0"/>
        <v>47.5</v>
      </c>
      <c r="D10" s="222">
        <f t="shared" si="1"/>
        <v>48.5</v>
      </c>
      <c r="E10" s="217">
        <f t="shared" si="2"/>
        <v>48</v>
      </c>
      <c r="F10" s="228"/>
      <c r="G10" s="225"/>
      <c r="H10" s="210">
        <v>43.5</v>
      </c>
      <c r="I10" s="206">
        <v>44.15</v>
      </c>
      <c r="J10" s="200">
        <v>47.5</v>
      </c>
      <c r="K10" s="206">
        <v>48.5</v>
      </c>
      <c r="R10" s="16"/>
      <c r="S10" s="214"/>
      <c r="T10" s="16"/>
      <c r="U10" s="16"/>
      <c r="V10" s="16"/>
      <c r="W10" s="16"/>
      <c r="X10" s="16"/>
      <c r="Y10" s="16"/>
      <c r="Z10" s="16"/>
    </row>
    <row r="11" spans="2:26">
      <c r="B11" s="283"/>
      <c r="C11" s="215">
        <f t="shared" si="0"/>
        <v>57.4</v>
      </c>
      <c r="D11" s="216">
        <f t="shared" si="1"/>
        <v>57.95</v>
      </c>
      <c r="E11" s="23">
        <f t="shared" si="2"/>
        <v>57.674999999999997</v>
      </c>
      <c r="F11" s="226">
        <f>E11-E10</f>
        <v>9.6749999999999972</v>
      </c>
      <c r="G11" s="223">
        <f>0.5*F11</f>
        <v>4.8374999999999986</v>
      </c>
      <c r="H11" s="34">
        <v>53.1</v>
      </c>
      <c r="I11" s="209">
        <v>53.55</v>
      </c>
      <c r="J11" s="2">
        <v>57.4</v>
      </c>
      <c r="K11" s="209">
        <v>57.95</v>
      </c>
      <c r="M11" s="16"/>
      <c r="N11" s="1"/>
      <c r="R11" s="16"/>
      <c r="S11" s="214"/>
      <c r="T11" s="16"/>
      <c r="U11" s="16"/>
      <c r="V11" s="16"/>
      <c r="W11" s="16"/>
      <c r="X11" s="16"/>
      <c r="Y11" s="16"/>
      <c r="Z11" s="16"/>
    </row>
    <row r="12" spans="2:26">
      <c r="B12" s="283"/>
      <c r="C12" s="215">
        <f t="shared" si="0"/>
        <v>67.3</v>
      </c>
      <c r="D12" s="216">
        <f t="shared" si="1"/>
        <v>68.05</v>
      </c>
      <c r="E12" s="23">
        <f t="shared" si="2"/>
        <v>67.674999999999997</v>
      </c>
      <c r="F12" s="226">
        <f t="shared" ref="F12:F13" si="5">E12-E11</f>
        <v>10</v>
      </c>
      <c r="G12" s="223">
        <f t="shared" ref="G12:G13" si="6">0.5*F12</f>
        <v>5</v>
      </c>
      <c r="H12" s="34">
        <v>62.9</v>
      </c>
      <c r="I12" s="209">
        <v>63.55</v>
      </c>
      <c r="J12" s="2">
        <v>67.3</v>
      </c>
      <c r="K12" s="209">
        <v>68.05</v>
      </c>
      <c r="M12" s="16"/>
      <c r="N12" s="1"/>
      <c r="R12" s="16"/>
      <c r="S12" s="214"/>
      <c r="T12" s="16"/>
      <c r="U12" s="16"/>
      <c r="V12" s="16"/>
      <c r="W12" s="16"/>
      <c r="X12" s="16"/>
      <c r="Y12" s="16"/>
      <c r="Z12" s="16"/>
    </row>
    <row r="13" spans="2:26" ht="15.75" thickBot="1">
      <c r="B13" s="284"/>
      <c r="C13" s="219">
        <f t="shared" si="0"/>
        <v>77.45</v>
      </c>
      <c r="D13" s="220">
        <f t="shared" si="1"/>
        <v>78.05</v>
      </c>
      <c r="E13" s="218">
        <f t="shared" si="2"/>
        <v>77.75</v>
      </c>
      <c r="F13" s="227">
        <f t="shared" si="5"/>
        <v>10.075000000000003</v>
      </c>
      <c r="G13" s="224">
        <f t="shared" si="6"/>
        <v>5.0375000000000014</v>
      </c>
      <c r="H13" s="211">
        <v>72.900000000000006</v>
      </c>
      <c r="I13" s="207">
        <v>73.55</v>
      </c>
      <c r="J13" s="14">
        <v>77.45</v>
      </c>
      <c r="K13" s="207">
        <v>78.05</v>
      </c>
      <c r="R13" s="16"/>
      <c r="S13" s="214"/>
      <c r="T13" s="16"/>
      <c r="U13" s="16"/>
      <c r="V13" s="16"/>
      <c r="W13" s="16"/>
      <c r="X13" s="16"/>
      <c r="Y13" s="16"/>
      <c r="Z13" s="16"/>
    </row>
    <row r="14" spans="2:26">
      <c r="B14" s="285" t="s">
        <v>375</v>
      </c>
      <c r="C14" s="221">
        <f t="shared" si="0"/>
        <v>47.5</v>
      </c>
      <c r="D14" s="222">
        <f t="shared" si="1"/>
        <v>47.45</v>
      </c>
      <c r="E14" s="217">
        <f t="shared" si="2"/>
        <v>47.475000000000001</v>
      </c>
      <c r="F14" s="228"/>
      <c r="G14" s="225"/>
      <c r="H14" s="210">
        <v>43.65</v>
      </c>
      <c r="I14" s="206">
        <v>43.6</v>
      </c>
      <c r="J14" s="200">
        <v>47.5</v>
      </c>
      <c r="K14" s="206">
        <v>47.45</v>
      </c>
      <c r="R14" s="16"/>
      <c r="S14" s="214"/>
      <c r="T14" s="16"/>
      <c r="U14" s="16"/>
      <c r="V14" s="16"/>
      <c r="W14" s="16"/>
      <c r="X14" s="16"/>
      <c r="Y14" s="16"/>
      <c r="Z14" s="16"/>
    </row>
    <row r="15" spans="2:26">
      <c r="B15" s="283"/>
      <c r="C15" s="215">
        <f t="shared" si="0"/>
        <v>57.65</v>
      </c>
      <c r="D15" s="216">
        <f t="shared" si="1"/>
        <v>57.8</v>
      </c>
      <c r="E15" s="23">
        <f t="shared" si="2"/>
        <v>57.724999999999994</v>
      </c>
      <c r="F15" s="226">
        <f>E15-E14</f>
        <v>10.249999999999993</v>
      </c>
      <c r="G15" s="223">
        <f>0.5*F15</f>
        <v>5.1249999999999964</v>
      </c>
      <c r="H15" s="34">
        <v>53.05</v>
      </c>
      <c r="I15" s="209">
        <v>53.2</v>
      </c>
      <c r="J15" s="2">
        <v>57.65</v>
      </c>
      <c r="K15" s="209">
        <v>57.8</v>
      </c>
      <c r="R15" s="16"/>
      <c r="S15" s="214"/>
      <c r="T15" s="16"/>
      <c r="U15" s="16"/>
      <c r="V15" s="16"/>
      <c r="W15" s="16"/>
      <c r="X15" s="16"/>
      <c r="Y15" s="16"/>
      <c r="Z15" s="16"/>
    </row>
    <row r="16" spans="2:26">
      <c r="B16" s="283"/>
      <c r="C16" s="215">
        <f t="shared" si="0"/>
        <v>67.55</v>
      </c>
      <c r="D16" s="216">
        <f t="shared" si="1"/>
        <v>67.7</v>
      </c>
      <c r="E16" s="23">
        <f t="shared" si="2"/>
        <v>67.625</v>
      </c>
      <c r="F16" s="226">
        <f t="shared" ref="F16:F17" si="7">E16-E15</f>
        <v>9.9000000000000057</v>
      </c>
      <c r="G16" s="223">
        <f t="shared" ref="G16:G17" si="8">0.5*F16</f>
        <v>4.9500000000000028</v>
      </c>
      <c r="H16" s="34">
        <v>63.05</v>
      </c>
      <c r="I16" s="209">
        <v>63</v>
      </c>
      <c r="J16" s="2">
        <v>67.55</v>
      </c>
      <c r="K16" s="209">
        <v>67.7</v>
      </c>
      <c r="R16" s="16"/>
      <c r="S16" s="214"/>
      <c r="T16" s="16"/>
      <c r="U16" s="16"/>
      <c r="V16" s="16"/>
      <c r="W16" s="16"/>
      <c r="X16" s="16"/>
      <c r="Y16" s="16"/>
      <c r="Z16" s="16"/>
    </row>
    <row r="17" spans="2:26" ht="15.75" thickBot="1">
      <c r="B17" s="284"/>
      <c r="C17" s="219">
        <f t="shared" si="0"/>
        <v>77.5</v>
      </c>
      <c r="D17" s="220">
        <f t="shared" si="1"/>
        <v>77.7</v>
      </c>
      <c r="E17" s="218">
        <f t="shared" si="2"/>
        <v>77.599999999999994</v>
      </c>
      <c r="F17" s="227">
        <f t="shared" si="7"/>
        <v>9.9749999999999943</v>
      </c>
      <c r="G17" s="224">
        <f t="shared" si="8"/>
        <v>4.9874999999999972</v>
      </c>
      <c r="H17" s="211">
        <v>72.849999999999994</v>
      </c>
      <c r="I17" s="207">
        <v>73</v>
      </c>
      <c r="J17" s="14">
        <v>77.5</v>
      </c>
      <c r="K17" s="207">
        <v>77.7</v>
      </c>
      <c r="M17" t="s">
        <v>456</v>
      </c>
      <c r="R17" s="16"/>
      <c r="S17" s="214"/>
      <c r="T17" s="16"/>
      <c r="U17" s="16"/>
      <c r="V17" s="16"/>
      <c r="W17" s="16"/>
      <c r="X17" s="16"/>
      <c r="Y17" s="16"/>
      <c r="Z17" s="16"/>
    </row>
    <row r="18" spans="2:26">
      <c r="B18" s="202" t="s">
        <v>441</v>
      </c>
      <c r="C18" s="1"/>
      <c r="D18" s="1"/>
      <c r="E18" s="1"/>
      <c r="F18" s="1"/>
      <c r="H18" s="16"/>
      <c r="I18" s="16"/>
      <c r="J18" s="16"/>
      <c r="K18" s="1"/>
      <c r="M18" t="s">
        <v>457</v>
      </c>
      <c r="R18" s="16"/>
      <c r="S18" s="16"/>
      <c r="T18" s="16"/>
      <c r="U18" s="16"/>
      <c r="V18" s="16"/>
      <c r="W18" s="16"/>
      <c r="X18" s="16"/>
      <c r="Y18" s="16"/>
      <c r="Z18" s="16"/>
    </row>
    <row r="19" spans="2:26" ht="15.75" thickBot="1">
      <c r="R19" s="16"/>
      <c r="S19" s="16"/>
      <c r="T19" s="16"/>
      <c r="U19" s="16"/>
      <c r="V19" s="16"/>
      <c r="W19" s="16"/>
      <c r="X19" s="16"/>
      <c r="Y19" s="16"/>
      <c r="Z19" s="16"/>
    </row>
    <row r="20" spans="2:26" ht="15.75" thickBot="1">
      <c r="B20" s="279" t="s">
        <v>433</v>
      </c>
      <c r="C20" s="280"/>
      <c r="D20" s="279" t="s">
        <v>434</v>
      </c>
      <c r="E20" s="280"/>
      <c r="F20" s="281" t="s">
        <v>432</v>
      </c>
      <c r="G20" s="282"/>
      <c r="J20" s="166" t="s">
        <v>429</v>
      </c>
      <c r="M20" t="s">
        <v>458</v>
      </c>
      <c r="R20" s="16"/>
      <c r="S20" s="16"/>
      <c r="T20" s="16"/>
      <c r="U20" s="16"/>
      <c r="V20" s="16"/>
      <c r="W20" s="16"/>
      <c r="X20" s="16"/>
      <c r="Y20" s="16"/>
      <c r="Z20" s="16"/>
    </row>
    <row r="21" spans="2:26">
      <c r="B21" s="118">
        <f>4.135667696*10^-15</f>
        <v>4.1356676959999996E-15</v>
      </c>
      <c r="C21" s="10" t="s">
        <v>438</v>
      </c>
      <c r="D21" s="118">
        <v>299792458</v>
      </c>
      <c r="E21" s="10" t="s">
        <v>435</v>
      </c>
      <c r="F21" s="118">
        <v>253.7</v>
      </c>
      <c r="G21" s="10" t="s">
        <v>85</v>
      </c>
      <c r="J21" s="139" t="s">
        <v>431</v>
      </c>
      <c r="K21" s="234">
        <f>AVERAGE(G7:G9,G11:G13,G15:G17)</f>
        <v>4.9624999999999995</v>
      </c>
    </row>
    <row r="22" spans="2:26">
      <c r="J22" s="229" t="s">
        <v>100</v>
      </c>
      <c r="K22" s="230">
        <v>9</v>
      </c>
    </row>
    <row r="23" spans="2:26">
      <c r="B23" t="s">
        <v>436</v>
      </c>
      <c r="C23" s="132" t="s">
        <v>437</v>
      </c>
      <c r="D23" s="54">
        <f>B21*D21/(F21*10^-9)</f>
        <v>4.887039747950479</v>
      </c>
      <c r="E23" s="133" t="s">
        <v>438</v>
      </c>
      <c r="G23" s="132" t="s">
        <v>440</v>
      </c>
      <c r="H23" s="133"/>
      <c r="I23" s="1"/>
      <c r="J23" s="229" t="s">
        <v>459</v>
      </c>
      <c r="K23" s="230">
        <f>STDEV(F7:F9,F11:F13,F15:F17)</f>
        <v>0.19882467150729008</v>
      </c>
    </row>
    <row r="24" spans="2:26">
      <c r="C24" s="132" t="s">
        <v>439</v>
      </c>
      <c r="D24" s="54">
        <f>B21*D21/(G24*10^-9)</f>
        <v>3.0996049601375915</v>
      </c>
      <c r="E24" s="54" t="s">
        <v>438</v>
      </c>
      <c r="F24" s="201" t="s">
        <v>428</v>
      </c>
      <c r="G24" s="54">
        <v>400</v>
      </c>
      <c r="H24" s="133" t="s">
        <v>85</v>
      </c>
      <c r="I24" s="1"/>
      <c r="J24" s="231" t="s">
        <v>460</v>
      </c>
      <c r="K24" s="230">
        <f>2*K23/SQRT(K22)</f>
        <v>0.13254978100486006</v>
      </c>
    </row>
    <row r="25" spans="2:26" ht="15.75" thickBot="1">
      <c r="C25" s="118"/>
      <c r="D25" s="145">
        <f>B21*D21/(G25*10^-9)</f>
        <v>1.7712028343643378</v>
      </c>
      <c r="E25" s="145" t="s">
        <v>438</v>
      </c>
      <c r="F25" s="145"/>
      <c r="G25" s="145">
        <v>700</v>
      </c>
      <c r="H25" s="10" t="s">
        <v>85</v>
      </c>
      <c r="I25" s="1"/>
      <c r="J25" s="232" t="s">
        <v>430</v>
      </c>
      <c r="K25" s="233">
        <f>K24/K21*100</f>
        <v>2.6710283325916389</v>
      </c>
    </row>
    <row r="28" spans="2:26">
      <c r="B28" t="s">
        <v>442</v>
      </c>
    </row>
    <row r="29" spans="2:26" ht="15.75" thickBot="1"/>
    <row r="30" spans="2:26" ht="15.75" thickBot="1">
      <c r="B30" s="126" t="s">
        <v>116</v>
      </c>
      <c r="C30" s="205" t="s">
        <v>452</v>
      </c>
      <c r="D30" s="6" t="s">
        <v>443</v>
      </c>
      <c r="E30" s="6" t="s">
        <v>444</v>
      </c>
      <c r="F30" s="5" t="s">
        <v>445</v>
      </c>
    </row>
    <row r="31" spans="2:26">
      <c r="B31" s="169" t="s">
        <v>447</v>
      </c>
      <c r="C31" s="10">
        <v>24</v>
      </c>
      <c r="D31" s="23">
        <f>C31*SQRT(3/4)-SQRT(3/4)</f>
        <v>19.918584287042091</v>
      </c>
      <c r="E31" s="203">
        <v>5.29</v>
      </c>
      <c r="F31" s="23">
        <f>SQRT(E31*1000/13.6)</f>
        <v>19.722337291388516</v>
      </c>
    </row>
    <row r="32" spans="2:26">
      <c r="B32" s="167" t="s">
        <v>446</v>
      </c>
      <c r="C32" s="34">
        <v>26</v>
      </c>
      <c r="D32" s="142">
        <f t="shared" ref="D32:D35" si="9">(C32-1)*SQRT(3/4)</f>
        <v>21.650635094610966</v>
      </c>
      <c r="E32" s="204">
        <v>6.25</v>
      </c>
      <c r="F32" s="23">
        <f t="shared" ref="F32:F35" si="10">SQRT(E32*1000/13.6)</f>
        <v>21.437323142813604</v>
      </c>
    </row>
    <row r="33" spans="2:8">
      <c r="B33" s="167" t="s">
        <v>450</v>
      </c>
      <c r="C33" s="34">
        <v>28</v>
      </c>
      <c r="D33" s="142">
        <f t="shared" si="9"/>
        <v>23.382685902179841</v>
      </c>
      <c r="E33" s="204">
        <v>7.37</v>
      </c>
      <c r="F33" s="23">
        <f t="shared" si="10"/>
        <v>23.278998361310187</v>
      </c>
    </row>
    <row r="34" spans="2:8">
      <c r="B34" s="167" t="s">
        <v>448</v>
      </c>
      <c r="C34" s="34">
        <v>29</v>
      </c>
      <c r="D34" s="142">
        <f t="shared" si="9"/>
        <v>24.248711305964282</v>
      </c>
      <c r="E34" s="204">
        <v>7.94</v>
      </c>
      <c r="F34" s="23">
        <f t="shared" si="10"/>
        <v>24.162440468871615</v>
      </c>
    </row>
    <row r="35" spans="2:8" ht="15.75" thickBot="1">
      <c r="B35" s="168" t="s">
        <v>449</v>
      </c>
      <c r="C35" s="34">
        <v>30</v>
      </c>
      <c r="D35" s="142">
        <f t="shared" si="9"/>
        <v>25.114736709748719</v>
      </c>
      <c r="E35" s="204">
        <v>8.5500000000000007</v>
      </c>
      <c r="F35" s="23">
        <f t="shared" si="10"/>
        <v>25.073421597146158</v>
      </c>
    </row>
    <row r="36" spans="2:8">
      <c r="B36" s="16" t="s">
        <v>451</v>
      </c>
    </row>
    <row r="39" spans="2:8">
      <c r="F39" s="1"/>
    </row>
    <row r="40" spans="2:8" ht="15.75" thickBot="1">
      <c r="F40" s="1"/>
    </row>
    <row r="41" spans="2:8" ht="15.75" thickBot="1">
      <c r="B41" s="4" t="s">
        <v>480</v>
      </c>
      <c r="C41" s="6" t="s">
        <v>482</v>
      </c>
      <c r="D41" s="6" t="s">
        <v>483</v>
      </c>
      <c r="E41" s="5" t="s">
        <v>484</v>
      </c>
      <c r="F41" s="1"/>
    </row>
    <row r="42" spans="2:8">
      <c r="B42" s="3" t="s">
        <v>478</v>
      </c>
      <c r="C42" s="3">
        <v>7.35</v>
      </c>
      <c r="D42" s="3">
        <v>8.2200000000000006</v>
      </c>
      <c r="E42" s="3">
        <v>6.27</v>
      </c>
      <c r="F42" s="1"/>
      <c r="H42" t="s">
        <v>477</v>
      </c>
    </row>
    <row r="43" spans="2:8" ht="15.75" customHeight="1">
      <c r="B43" s="2" t="s">
        <v>481</v>
      </c>
      <c r="C43" s="2"/>
      <c r="D43" s="2">
        <v>8.2650000000000006</v>
      </c>
      <c r="E43" s="2"/>
      <c r="F43" s="1"/>
    </row>
    <row r="44" spans="2:8" ht="15.75" customHeight="1">
      <c r="B44" s="2" t="s">
        <v>446</v>
      </c>
      <c r="C44" s="2"/>
      <c r="D44" s="2"/>
      <c r="E44" s="2">
        <v>7.0570000000000004</v>
      </c>
      <c r="F44" s="1"/>
    </row>
    <row r="45" spans="2:8" ht="15.75" customHeight="1" thickBot="1">
      <c r="B45" s="1"/>
      <c r="C45" s="1"/>
      <c r="D45" s="1"/>
      <c r="E45" s="1"/>
      <c r="F45" s="1"/>
    </row>
    <row r="46" spans="2:8" ht="15.75" customHeight="1" thickBot="1">
      <c r="B46" s="4" t="s">
        <v>480</v>
      </c>
      <c r="C46" s="6" t="s">
        <v>482</v>
      </c>
      <c r="D46" s="6" t="s">
        <v>483</v>
      </c>
      <c r="E46" s="5" t="s">
        <v>484</v>
      </c>
      <c r="F46" s="1"/>
    </row>
    <row r="47" spans="2:8">
      <c r="B47" s="3" t="s">
        <v>479</v>
      </c>
      <c r="C47" s="3">
        <v>7.94</v>
      </c>
      <c r="D47" s="3">
        <v>8.85</v>
      </c>
      <c r="E47" s="3">
        <v>6.28</v>
      </c>
      <c r="F47" s="1"/>
    </row>
    <row r="48" spans="2:8">
      <c r="B48" s="27" t="s">
        <v>448</v>
      </c>
      <c r="C48" s="2"/>
      <c r="D48" s="27">
        <v>8.9049999999999994</v>
      </c>
      <c r="E48" s="2"/>
      <c r="F48" s="1"/>
    </row>
    <row r="49" spans="1:14">
      <c r="B49" s="2" t="s">
        <v>446</v>
      </c>
      <c r="C49" s="2"/>
      <c r="D49" s="2"/>
      <c r="E49" s="2">
        <v>7.0570000000000004</v>
      </c>
      <c r="F49" s="1"/>
    </row>
    <row r="50" spans="1:14">
      <c r="F50" s="1"/>
    </row>
    <row r="51" spans="1:14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4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4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4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4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4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4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4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4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</sheetData>
  <mergeCells count="6">
    <mergeCell ref="D20:E20"/>
    <mergeCell ref="F20:G20"/>
    <mergeCell ref="B6:B9"/>
    <mergeCell ref="B10:B13"/>
    <mergeCell ref="B14:B17"/>
    <mergeCell ref="B20:C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94"/>
  <sheetViews>
    <sheetView tabSelected="1" topLeftCell="A74" workbookViewId="0">
      <selection activeCell="B95" sqref="B95"/>
    </sheetView>
  </sheetViews>
  <sheetFormatPr baseColWidth="10" defaultRowHeight="15"/>
  <cols>
    <col min="3" max="3" width="26.5703125" customWidth="1"/>
    <col min="4" max="4" width="14.5703125" customWidth="1"/>
    <col min="5" max="5" width="12.85546875" bestFit="1" customWidth="1"/>
    <col min="6" max="6" width="14.85546875" bestFit="1" customWidth="1"/>
    <col min="12" max="12" width="12" bestFit="1" customWidth="1"/>
    <col min="13" max="13" width="11.5703125" bestFit="1" customWidth="1"/>
  </cols>
  <sheetData>
    <row r="1" spans="1:15">
      <c r="A1" s="61" t="s">
        <v>169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5">
      <c r="A3" s="62"/>
      <c r="B3" s="61" t="s">
        <v>170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5">
      <c r="A4" s="62"/>
      <c r="B4" s="61" t="s">
        <v>26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5">
      <c r="A5" s="62"/>
      <c r="B5" s="72" t="s">
        <v>236</v>
      </c>
      <c r="C5" s="62">
        <v>0.7</v>
      </c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5">
      <c r="A7" s="62"/>
      <c r="B7" s="58"/>
      <c r="C7" s="63" t="s">
        <v>237</v>
      </c>
      <c r="D7" s="63" t="s">
        <v>238</v>
      </c>
      <c r="E7" s="63" t="s">
        <v>239</v>
      </c>
      <c r="F7" s="63" t="s">
        <v>240</v>
      </c>
      <c r="G7" s="58"/>
      <c r="H7" s="62"/>
      <c r="I7" s="62"/>
      <c r="J7" s="62"/>
      <c r="K7" s="79" t="s">
        <v>227</v>
      </c>
      <c r="L7" s="79" t="s">
        <v>247</v>
      </c>
      <c r="M7" s="79" t="s">
        <v>248</v>
      </c>
      <c r="N7" s="79" t="s">
        <v>249</v>
      </c>
      <c r="O7" s="79" t="s">
        <v>250</v>
      </c>
    </row>
    <row r="8" spans="1:15">
      <c r="A8" s="62"/>
      <c r="B8" s="92" t="s">
        <v>171</v>
      </c>
      <c r="C8" s="58">
        <v>99.8</v>
      </c>
      <c r="D8" s="58">
        <f>C8+50</f>
        <v>149.80000000000001</v>
      </c>
      <c r="E8" s="58">
        <f>C8+100</f>
        <v>199.8</v>
      </c>
      <c r="F8" s="58">
        <v>249.9</v>
      </c>
      <c r="G8" s="63" t="s">
        <v>172</v>
      </c>
      <c r="H8" s="62"/>
      <c r="I8" s="62"/>
      <c r="J8" s="62"/>
      <c r="K8" s="77">
        <v>1</v>
      </c>
      <c r="L8" s="77">
        <f>C9</f>
        <v>13.05</v>
      </c>
      <c r="M8" s="77">
        <f>D9</f>
        <v>14.5</v>
      </c>
      <c r="N8" s="77">
        <f>E9</f>
        <v>17.329999999999998</v>
      </c>
      <c r="O8" s="2">
        <f>F9</f>
        <v>20.41</v>
      </c>
    </row>
    <row r="9" spans="1:15">
      <c r="A9" s="62"/>
      <c r="B9" s="63">
        <v>1</v>
      </c>
      <c r="C9" s="58">
        <v>13.05</v>
      </c>
      <c r="D9" s="58">
        <v>14.5</v>
      </c>
      <c r="E9" s="58">
        <v>17.329999999999998</v>
      </c>
      <c r="F9" s="58">
        <v>20.41</v>
      </c>
      <c r="G9" s="63" t="s">
        <v>173</v>
      </c>
      <c r="H9" s="62"/>
      <c r="I9" s="62"/>
      <c r="J9" s="62"/>
      <c r="K9" s="77">
        <v>2</v>
      </c>
      <c r="L9" s="77">
        <f t="shared" ref="L9:L15" si="0">C10</f>
        <v>28.29</v>
      </c>
      <c r="M9" s="77">
        <f t="shared" ref="M9:M15" si="1">D10</f>
        <v>29.4</v>
      </c>
      <c r="N9" s="77">
        <f t="shared" ref="N9:N15" si="2">E10</f>
        <v>34.78</v>
      </c>
      <c r="O9" s="2">
        <f t="shared" ref="O9:O15" si="3">F10</f>
        <v>40.78</v>
      </c>
    </row>
    <row r="10" spans="1:15">
      <c r="A10" s="62"/>
      <c r="B10" s="63">
        <v>2</v>
      </c>
      <c r="C10" s="58">
        <v>28.29</v>
      </c>
      <c r="D10" s="58">
        <v>29.4</v>
      </c>
      <c r="E10" s="58">
        <v>34.78</v>
      </c>
      <c r="F10" s="58">
        <v>40.78</v>
      </c>
      <c r="G10" s="63" t="s">
        <v>174</v>
      </c>
      <c r="H10" s="62"/>
      <c r="I10" s="62"/>
      <c r="J10" s="62"/>
      <c r="K10" s="77">
        <v>3</v>
      </c>
      <c r="L10" s="77">
        <f t="shared" si="0"/>
        <v>43.35</v>
      </c>
      <c r="M10" s="77">
        <f t="shared" si="1"/>
        <v>44.86</v>
      </c>
      <c r="N10" s="77">
        <f t="shared" si="2"/>
        <v>52.41</v>
      </c>
      <c r="O10" s="2">
        <f t="shared" si="3"/>
        <v>61.75</v>
      </c>
    </row>
    <row r="11" spans="1:15">
      <c r="A11" s="62"/>
      <c r="B11" s="63">
        <v>3</v>
      </c>
      <c r="C11" s="58">
        <v>43.35</v>
      </c>
      <c r="D11" s="58">
        <v>44.86</v>
      </c>
      <c r="E11" s="58">
        <v>52.41</v>
      </c>
      <c r="F11" s="58">
        <v>61.75</v>
      </c>
      <c r="G11" s="63" t="s">
        <v>175</v>
      </c>
      <c r="H11" s="62"/>
      <c r="I11" s="62"/>
      <c r="J11" s="62"/>
      <c r="K11" s="77">
        <v>4</v>
      </c>
      <c r="L11" s="77">
        <f t="shared" si="0"/>
        <v>57.4</v>
      </c>
      <c r="M11" s="77">
        <f t="shared" si="1"/>
        <v>59.9</v>
      </c>
      <c r="N11" s="77">
        <f t="shared" si="2"/>
        <v>70.56</v>
      </c>
      <c r="O11" s="2">
        <f t="shared" si="3"/>
        <v>83.12</v>
      </c>
    </row>
    <row r="12" spans="1:15">
      <c r="A12" s="62"/>
      <c r="B12" s="63">
        <v>4</v>
      </c>
      <c r="C12" s="58">
        <v>57.4</v>
      </c>
      <c r="D12" s="58">
        <v>59.9</v>
      </c>
      <c r="E12" s="58">
        <v>70.56</v>
      </c>
      <c r="F12" s="58">
        <v>83.12</v>
      </c>
      <c r="G12" s="63" t="s">
        <v>176</v>
      </c>
      <c r="H12" s="62"/>
      <c r="I12" s="62"/>
      <c r="J12" s="62"/>
      <c r="K12" s="77">
        <v>5</v>
      </c>
      <c r="L12" s="77">
        <f t="shared" si="0"/>
        <v>71.900000000000006</v>
      </c>
      <c r="M12" s="77">
        <f t="shared" si="1"/>
        <v>74.3</v>
      </c>
      <c r="N12" s="77">
        <f t="shared" si="2"/>
        <v>88.72</v>
      </c>
      <c r="O12" s="2">
        <f t="shared" si="3"/>
        <v>105.32</v>
      </c>
    </row>
    <row r="13" spans="1:15">
      <c r="A13" s="62"/>
      <c r="B13" s="63">
        <v>5</v>
      </c>
      <c r="C13" s="58">
        <v>71.900000000000006</v>
      </c>
      <c r="D13" s="58">
        <v>74.3</v>
      </c>
      <c r="E13" s="58">
        <v>88.72</v>
      </c>
      <c r="F13" s="58">
        <v>105.32</v>
      </c>
      <c r="G13" s="63" t="s">
        <v>177</v>
      </c>
      <c r="H13" s="62"/>
      <c r="I13" s="62"/>
      <c r="J13" s="62"/>
      <c r="K13" s="77">
        <v>6</v>
      </c>
      <c r="L13" s="77">
        <f t="shared" si="0"/>
        <v>84.78</v>
      </c>
      <c r="M13" s="77">
        <f t="shared" si="1"/>
        <v>89.4</v>
      </c>
      <c r="N13" s="77">
        <f t="shared" si="2"/>
        <v>107.33</v>
      </c>
      <c r="O13" s="2">
        <f t="shared" si="3"/>
        <v>124.76</v>
      </c>
    </row>
    <row r="14" spans="1:15">
      <c r="A14" s="62"/>
      <c r="B14" s="63">
        <v>6</v>
      </c>
      <c r="C14" s="58">
        <v>84.78</v>
      </c>
      <c r="D14" s="58">
        <v>89.4</v>
      </c>
      <c r="E14" s="58">
        <v>107.33</v>
      </c>
      <c r="F14" s="58">
        <v>124.76</v>
      </c>
      <c r="G14" s="63" t="s">
        <v>178</v>
      </c>
      <c r="H14" s="62"/>
      <c r="I14" s="62"/>
      <c r="J14" s="62"/>
      <c r="K14" s="77">
        <v>7</v>
      </c>
      <c r="L14" s="77">
        <f t="shared" si="0"/>
        <v>97.46</v>
      </c>
      <c r="M14" s="77">
        <f t="shared" si="1"/>
        <v>103.91</v>
      </c>
      <c r="N14" s="77">
        <f t="shared" si="2"/>
        <v>124.11</v>
      </c>
      <c r="O14" s="2">
        <f t="shared" si="3"/>
        <v>145.36000000000001</v>
      </c>
    </row>
    <row r="15" spans="1:15">
      <c r="A15" s="62"/>
      <c r="B15" s="63">
        <v>7</v>
      </c>
      <c r="C15" s="58">
        <v>97.46</v>
      </c>
      <c r="D15" s="58">
        <v>103.91</v>
      </c>
      <c r="E15" s="58">
        <v>124.11</v>
      </c>
      <c r="F15" s="58">
        <v>145.36000000000001</v>
      </c>
      <c r="G15" s="63" t="s">
        <v>179</v>
      </c>
      <c r="H15" s="62"/>
      <c r="I15" s="62"/>
      <c r="J15" s="62"/>
      <c r="K15" s="77">
        <v>8</v>
      </c>
      <c r="L15" s="77">
        <f t="shared" si="0"/>
        <v>107.9</v>
      </c>
      <c r="M15" s="77">
        <f t="shared" si="1"/>
        <v>115.72</v>
      </c>
      <c r="N15" s="77">
        <f t="shared" si="2"/>
        <v>140.44999999999999</v>
      </c>
      <c r="O15" s="2">
        <f t="shared" si="3"/>
        <v>165.48</v>
      </c>
    </row>
    <row r="16" spans="1:15">
      <c r="A16" s="62"/>
      <c r="B16" s="87">
        <v>8</v>
      </c>
      <c r="C16" s="88">
        <v>107.9</v>
      </c>
      <c r="D16" s="88">
        <v>115.72</v>
      </c>
      <c r="E16" s="88">
        <v>140.44999999999999</v>
      </c>
      <c r="F16" s="88">
        <v>165.48</v>
      </c>
      <c r="G16" s="87" t="s">
        <v>180</v>
      </c>
      <c r="H16" s="62"/>
      <c r="I16" s="62"/>
      <c r="J16" s="62"/>
      <c r="K16" s="77"/>
      <c r="L16" s="77"/>
      <c r="M16" s="77"/>
      <c r="N16" s="77"/>
      <c r="O16" s="2"/>
    </row>
    <row r="17" spans="1:15">
      <c r="A17" s="62"/>
      <c r="B17" s="89"/>
      <c r="C17" s="90"/>
      <c r="D17" s="90"/>
      <c r="E17" s="90"/>
      <c r="F17" s="90"/>
      <c r="G17" s="89"/>
      <c r="H17" s="62"/>
      <c r="I17" s="62"/>
      <c r="J17" s="62"/>
      <c r="K17" s="62"/>
      <c r="L17" s="62"/>
      <c r="M17" s="62"/>
      <c r="N17" s="62"/>
    </row>
    <row r="18" spans="1:15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</row>
    <row r="19" spans="1:15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</row>
    <row r="20" spans="1:15">
      <c r="A20" s="62"/>
      <c r="B20" s="65"/>
      <c r="C20" s="65" t="s">
        <v>245</v>
      </c>
      <c r="D20" s="79" t="s">
        <v>246</v>
      </c>
      <c r="E20" s="62"/>
      <c r="F20" s="62"/>
      <c r="G20" s="63" t="s">
        <v>181</v>
      </c>
      <c r="H20" s="58"/>
      <c r="I20" s="62"/>
      <c r="J20" s="62"/>
      <c r="K20" s="62"/>
      <c r="L20" s="62"/>
      <c r="M20" s="62"/>
      <c r="N20" s="62"/>
    </row>
    <row r="21" spans="1:15">
      <c r="A21" s="62"/>
      <c r="B21" s="65" t="s">
        <v>241</v>
      </c>
      <c r="C21" s="69">
        <f>L25</f>
        <v>13.935686274509802</v>
      </c>
      <c r="D21" s="77">
        <f>H21</f>
        <v>0.26592317882276872</v>
      </c>
      <c r="E21" s="62"/>
      <c r="F21" s="62"/>
      <c r="G21" s="63" t="s">
        <v>182</v>
      </c>
      <c r="H21" s="58">
        <f>L26*2</f>
        <v>0.26592317882276872</v>
      </c>
      <c r="I21" s="62"/>
      <c r="J21" s="62"/>
      <c r="K21" s="62"/>
      <c r="L21" s="62"/>
      <c r="M21" s="62"/>
      <c r="N21" s="62"/>
    </row>
    <row r="22" spans="1:15">
      <c r="A22" s="62"/>
      <c r="B22" s="65" t="s">
        <v>242</v>
      </c>
      <c r="C22" s="69">
        <f>L28</f>
        <v>14.747598039215683</v>
      </c>
      <c r="D22" s="77">
        <f t="shared" ref="D22:D24" si="4">H22</f>
        <v>0.14969551766505096</v>
      </c>
      <c r="E22" s="62"/>
      <c r="F22" s="62"/>
      <c r="G22" s="63" t="s">
        <v>183</v>
      </c>
      <c r="H22" s="58">
        <f>L29*2</f>
        <v>0.14969551766505096</v>
      </c>
      <c r="I22" s="62"/>
      <c r="J22" s="62"/>
      <c r="K22" s="62"/>
      <c r="L22" s="62"/>
      <c r="M22" s="62"/>
      <c r="N22" s="62"/>
    </row>
    <row r="23" spans="1:15">
      <c r="A23" s="62"/>
      <c r="B23" s="65" t="s">
        <v>243</v>
      </c>
      <c r="C23" s="69">
        <f>L31</f>
        <v>17.677990196078429</v>
      </c>
      <c r="D23" s="77">
        <f t="shared" si="4"/>
        <v>0.10108758689962015</v>
      </c>
      <c r="E23" s="62"/>
      <c r="F23" s="62"/>
      <c r="G23" s="63" t="s">
        <v>184</v>
      </c>
      <c r="H23" s="58">
        <f>L32*2</f>
        <v>0.10108758689962015</v>
      </c>
      <c r="I23" s="62"/>
      <c r="J23" s="62"/>
      <c r="K23" s="62"/>
      <c r="L23" s="62"/>
      <c r="M23" s="62"/>
      <c r="N23" s="62"/>
    </row>
    <row r="24" spans="1:15">
      <c r="A24" s="62"/>
      <c r="B24" s="65" t="s">
        <v>244</v>
      </c>
      <c r="C24" s="69">
        <f>L34</f>
        <v>20.765784313725483</v>
      </c>
      <c r="D24" s="77">
        <f t="shared" si="4"/>
        <v>0.10128826364585433</v>
      </c>
      <c r="E24" s="62"/>
      <c r="F24" s="62"/>
      <c r="G24" s="63" t="s">
        <v>185</v>
      </c>
      <c r="H24" s="58">
        <f>L35*2</f>
        <v>0.10128826364585433</v>
      </c>
      <c r="I24" s="62"/>
      <c r="J24" s="62"/>
      <c r="K24" s="62"/>
      <c r="L24" s="62"/>
      <c r="M24" s="62"/>
      <c r="O24" s="81" t="s">
        <v>232</v>
      </c>
    </row>
    <row r="25" spans="1:15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79" t="s">
        <v>228</v>
      </c>
      <c r="L25" s="77">
        <f t="array" ref="L25:M26">LINEST(L8:L15,K8:K15,FALSE,TRUE)</f>
        <v>13.935686274509802</v>
      </c>
      <c r="M25" s="77">
        <v>0</v>
      </c>
      <c r="N25" s="62"/>
      <c r="O25" s="2">
        <f>L26*2</f>
        <v>0.26592317882276872</v>
      </c>
    </row>
    <row r="26" spans="1:1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80"/>
      <c r="L26" s="77">
        <v>0.13296158941138436</v>
      </c>
      <c r="M26" s="77" t="e">
        <v>#N/A</v>
      </c>
      <c r="N26" s="62"/>
    </row>
    <row r="27" spans="1:15">
      <c r="A27" s="62"/>
      <c r="B27" s="61" t="s">
        <v>186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</row>
    <row r="28" spans="1:15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79" t="s">
        <v>229</v>
      </c>
      <c r="L28" s="77">
        <f t="array" ref="L28:M29">LINEST(M8:M15,K8:K15,FALSE,TRUE)</f>
        <v>14.747598039215683</v>
      </c>
      <c r="M28" s="77">
        <v>0</v>
      </c>
      <c r="N28" s="62"/>
      <c r="O28" s="2">
        <f>L29*2</f>
        <v>0.14969551766505096</v>
      </c>
    </row>
    <row r="29" spans="1:15">
      <c r="A29" s="62"/>
      <c r="B29" s="64" t="s">
        <v>187</v>
      </c>
      <c r="C29" s="69"/>
      <c r="D29" s="79" t="s">
        <v>251</v>
      </c>
      <c r="E29" s="62"/>
      <c r="F29" s="62"/>
      <c r="G29" s="62"/>
      <c r="H29" s="62"/>
      <c r="I29" s="62"/>
      <c r="J29" s="62"/>
      <c r="K29" s="80"/>
      <c r="L29" s="77">
        <v>7.4847758832525479E-2</v>
      </c>
      <c r="M29" s="77" t="e">
        <v>#N/A</v>
      </c>
      <c r="N29" s="62"/>
    </row>
    <row r="30" spans="1:15">
      <c r="A30" s="62"/>
      <c r="B30" s="64" t="s">
        <v>188</v>
      </c>
      <c r="C30" s="69">
        <f>C21*$C$5*2</f>
        <v>19.509960784313723</v>
      </c>
      <c r="D30" s="77">
        <f>H40</f>
        <v>0.37374229567708533</v>
      </c>
      <c r="E30" s="62"/>
      <c r="F30" s="62"/>
      <c r="G30" s="62"/>
      <c r="H30" s="62"/>
      <c r="I30" s="62"/>
      <c r="J30" s="62"/>
      <c r="K30" s="62"/>
      <c r="L30" s="62"/>
      <c r="M30" s="62"/>
      <c r="N30" s="62"/>
    </row>
    <row r="31" spans="1:15">
      <c r="A31" s="62"/>
      <c r="B31" s="64" t="s">
        <v>189</v>
      </c>
      <c r="C31" s="69">
        <f t="shared" ref="C31:C33" si="5">C22*$C$5*2</f>
        <v>20.646637254901954</v>
      </c>
      <c r="D31" s="77">
        <f t="shared" ref="D31:D33" si="6">H41</f>
        <v>0.21244408106592438</v>
      </c>
      <c r="E31" s="62"/>
      <c r="F31" s="62"/>
      <c r="G31" s="62"/>
      <c r="H31" s="62"/>
      <c r="I31" s="62"/>
      <c r="J31" s="62"/>
      <c r="K31" s="79" t="s">
        <v>230</v>
      </c>
      <c r="L31" s="77">
        <f t="array" ref="L31:M32">LINEST(N8:N15,K8:K15,FALSE,TRUE)</f>
        <v>17.677990196078429</v>
      </c>
      <c r="M31" s="77">
        <v>0</v>
      </c>
      <c r="N31" s="62"/>
      <c r="O31" s="2">
        <f>L32*2</f>
        <v>0.10108758689962015</v>
      </c>
    </row>
    <row r="32" spans="1:15">
      <c r="A32" s="62"/>
      <c r="B32" s="64" t="s">
        <v>190</v>
      </c>
      <c r="C32" s="69">
        <f t="shared" si="5"/>
        <v>24.7491862745098</v>
      </c>
      <c r="D32" s="77">
        <f t="shared" si="6"/>
        <v>0.14754394459278786</v>
      </c>
      <c r="E32" s="62"/>
      <c r="F32" s="62"/>
      <c r="G32" s="62"/>
      <c r="H32" s="62"/>
      <c r="I32" s="62"/>
      <c r="J32" s="62"/>
      <c r="K32" s="80"/>
      <c r="L32" s="77">
        <v>5.0543793449810075E-2</v>
      </c>
      <c r="M32" s="77" t="e">
        <v>#N/A</v>
      </c>
      <c r="N32" s="62"/>
    </row>
    <row r="33" spans="1:15">
      <c r="A33" s="62"/>
      <c r="B33" s="64" t="s">
        <v>191</v>
      </c>
      <c r="C33" s="69">
        <f t="shared" si="5"/>
        <v>29.072098039215675</v>
      </c>
      <c r="D33" s="77">
        <f t="shared" si="6"/>
        <v>0.150033205855716</v>
      </c>
      <c r="E33" s="62"/>
      <c r="F33" s="62"/>
      <c r="G33" s="62"/>
      <c r="H33" s="62"/>
      <c r="I33" s="62"/>
      <c r="J33" s="62"/>
      <c r="K33" s="62"/>
      <c r="L33" s="62"/>
      <c r="M33" s="62"/>
      <c r="N33" s="62"/>
    </row>
    <row r="34" spans="1:15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79" t="s">
        <v>231</v>
      </c>
      <c r="L34" s="77">
        <f t="array" ref="L34:M35">LINEST(O8:O15,K8:K15,FALSE,TRUE)</f>
        <v>20.765784313725483</v>
      </c>
      <c r="M34" s="77">
        <v>0</v>
      </c>
      <c r="N34" s="62"/>
      <c r="O34" s="2">
        <f>L35*2</f>
        <v>0.10128826364585433</v>
      </c>
    </row>
    <row r="35" spans="1:15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80"/>
      <c r="L35" s="77">
        <v>5.0644131822927166E-2</v>
      </c>
      <c r="M35" s="77" t="e">
        <v>#N/A</v>
      </c>
      <c r="N35" s="62"/>
    </row>
    <row r="36" spans="1:15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5">
      <c r="A37" s="62"/>
      <c r="B37" s="61" t="s">
        <v>192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</row>
    <row r="38" spans="1:15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</row>
    <row r="39" spans="1:15">
      <c r="A39" s="62"/>
      <c r="B39" s="61" t="s">
        <v>193</v>
      </c>
      <c r="C39" s="62">
        <v>3</v>
      </c>
      <c r="D39" s="85" t="s">
        <v>235</v>
      </c>
      <c r="E39" s="62">
        <v>85</v>
      </c>
      <c r="F39" s="62"/>
      <c r="G39" s="62"/>
      <c r="H39" s="62"/>
      <c r="I39" s="62"/>
      <c r="J39" s="62"/>
      <c r="K39" s="62"/>
      <c r="L39" s="62"/>
      <c r="M39" s="62"/>
      <c r="N39" s="62"/>
    </row>
    <row r="40" spans="1:15">
      <c r="A40" s="62"/>
      <c r="B40" s="61" t="s">
        <v>194</v>
      </c>
      <c r="C40" s="62">
        <v>0.6</v>
      </c>
      <c r="D40" s="62"/>
      <c r="E40" s="86">
        <v>21976</v>
      </c>
      <c r="F40" s="62"/>
      <c r="G40" s="63" t="s">
        <v>195</v>
      </c>
      <c r="H40" s="58">
        <f>SQRT((2*$C$5*D21)^2+(2*C21*$C$45)^2)</f>
        <v>0.37374229567708533</v>
      </c>
      <c r="I40" s="62"/>
      <c r="J40" s="62"/>
      <c r="K40" s="62"/>
      <c r="L40" s="62"/>
      <c r="M40" s="62"/>
      <c r="N40" s="62"/>
    </row>
    <row r="41" spans="1:15">
      <c r="A41" s="62"/>
      <c r="B41" s="61" t="s">
        <v>196</v>
      </c>
      <c r="C41" s="62">
        <v>0.4</v>
      </c>
      <c r="D41" s="62"/>
      <c r="E41" s="62"/>
      <c r="F41" s="62"/>
      <c r="G41" s="63" t="s">
        <v>197</v>
      </c>
      <c r="H41" s="58">
        <f>SQRT((2*$C$5*D22)^2+(2*C22*$C$45)^2)</f>
        <v>0.21244408106592438</v>
      </c>
      <c r="I41" s="62"/>
      <c r="J41" s="62"/>
      <c r="K41" s="62"/>
      <c r="L41" s="62"/>
      <c r="M41" s="62"/>
      <c r="N41" s="62"/>
    </row>
    <row r="42" spans="1:15">
      <c r="A42" s="62"/>
      <c r="B42" s="62"/>
      <c r="C42" s="62"/>
      <c r="D42" s="62"/>
      <c r="E42" s="62"/>
      <c r="F42" s="62"/>
      <c r="G42" s="63" t="s">
        <v>198</v>
      </c>
      <c r="H42" s="58">
        <f t="shared" ref="H42:H43" si="7">SQRT((2*$C$5*D23)^2+(2*C23*$C$45)^2)</f>
        <v>0.14754394459278786</v>
      </c>
      <c r="I42" s="62"/>
      <c r="J42" s="62"/>
      <c r="K42" s="62"/>
      <c r="L42" s="62"/>
      <c r="M42" s="62"/>
      <c r="N42" s="62"/>
    </row>
    <row r="43" spans="1:15">
      <c r="A43" s="62"/>
      <c r="B43" s="63" t="s">
        <v>199</v>
      </c>
      <c r="C43" s="58">
        <f>C40+C41*0.7</f>
        <v>0.87999999999999989</v>
      </c>
      <c r="D43" s="66" t="s">
        <v>91</v>
      </c>
      <c r="E43" s="62"/>
      <c r="F43" s="62"/>
      <c r="G43" s="63" t="s">
        <v>200</v>
      </c>
      <c r="H43" s="58">
        <f t="shared" si="7"/>
        <v>0.150033205855716</v>
      </c>
      <c r="I43" s="62"/>
      <c r="J43" s="62"/>
      <c r="K43" s="62"/>
      <c r="L43" s="62"/>
      <c r="M43" s="62"/>
      <c r="N43" s="62"/>
    </row>
    <row r="44" spans="1:15">
      <c r="A44" s="62"/>
      <c r="B44" s="63" t="s">
        <v>201</v>
      </c>
      <c r="C44" s="58">
        <f>0.3</f>
        <v>0.3</v>
      </c>
      <c r="D44" s="66" t="s">
        <v>91</v>
      </c>
      <c r="E44" s="62"/>
      <c r="F44" s="62"/>
      <c r="G44" s="62"/>
      <c r="H44" s="62"/>
      <c r="I44" s="62"/>
      <c r="J44" s="62"/>
      <c r="K44" s="62"/>
      <c r="L44" s="62"/>
      <c r="M44" s="62"/>
      <c r="N44" s="62"/>
    </row>
    <row r="45" spans="1:15">
      <c r="A45" s="62"/>
      <c r="B45" s="63" t="s">
        <v>202</v>
      </c>
      <c r="C45" s="58">
        <f>(C43+C44)/1000</f>
        <v>1.1799999999999998E-3</v>
      </c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</row>
    <row r="46" spans="1: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</row>
    <row r="47" spans="1: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</row>
    <row r="48" spans="1: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</row>
    <row r="49" spans="1:14">
      <c r="A49" s="62"/>
      <c r="B49" s="61" t="s">
        <v>203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</row>
    <row r="50" spans="1:14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</row>
    <row r="51" spans="1:14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</row>
    <row r="52" spans="1:14">
      <c r="A52" s="62"/>
      <c r="B52" s="63" t="s">
        <v>204</v>
      </c>
      <c r="C52" s="63" t="s">
        <v>73</v>
      </c>
      <c r="D52" s="63" t="s">
        <v>205</v>
      </c>
      <c r="E52" s="62"/>
      <c r="F52" s="72" t="s">
        <v>206</v>
      </c>
      <c r="G52" s="62">
        <v>1E-3</v>
      </c>
      <c r="H52" s="66" t="s">
        <v>233</v>
      </c>
      <c r="I52" s="62"/>
      <c r="J52" s="62"/>
      <c r="K52" s="62"/>
      <c r="L52" s="62"/>
      <c r="M52" s="62"/>
      <c r="N52" s="62"/>
    </row>
    <row r="53" spans="1:14">
      <c r="A53" s="62"/>
      <c r="B53" s="58">
        <v>9.98E-2</v>
      </c>
      <c r="C53" s="162">
        <f>(B53*$G$53)/(4*(C21)^2*$C$5)</f>
        <v>1.8004654660988869E-3</v>
      </c>
      <c r="D53" s="94">
        <f>SQRT((($G$53/(4*(C21)^2*$C$5))*$G$52)^2+(($G$53*B53)/(4*(C21)^2*($C$5)^2)*$C$45)^2+(($G$53*B53)/(2*(C21)^3*$C$5)*D21)^2)</f>
        <v>7.1107221428597052E-5</v>
      </c>
      <c r="E53" s="62"/>
      <c r="F53" s="72" t="s">
        <v>207</v>
      </c>
      <c r="G53" s="61">
        <v>9.81</v>
      </c>
      <c r="H53" s="62"/>
      <c r="I53" s="62"/>
      <c r="J53" s="62"/>
      <c r="K53" s="62"/>
      <c r="L53" s="62"/>
      <c r="M53" s="62"/>
      <c r="N53" s="62"/>
    </row>
    <row r="54" spans="1:14">
      <c r="A54" s="62"/>
      <c r="B54" s="58">
        <v>0.14979999999999999</v>
      </c>
      <c r="C54" s="162">
        <f t="shared" ref="C54:C56" si="8">(B54*$G$53)/(4*(C22)^2*$C$5)</f>
        <v>2.4131271476590219E-3</v>
      </c>
      <c r="D54" s="94">
        <f t="shared" ref="D54:D56" si="9">SQRT((($G$53/(4*(C22)^2*$C$5))*$G$52)^2+(($G$53*B54)/(4*(C22)^2*($C$5)^2)*$C$45)^2+(($G$53*B54)/(2*(C22)^3*$C$5)*D22)^2)</f>
        <v>5.17296773624609E-5</v>
      </c>
      <c r="E54" s="62"/>
      <c r="F54" s="61" t="s">
        <v>208</v>
      </c>
      <c r="G54" s="61" t="s">
        <v>209</v>
      </c>
      <c r="H54" s="62"/>
      <c r="I54" s="62"/>
      <c r="J54" s="62"/>
      <c r="K54" s="62"/>
      <c r="L54" s="62"/>
      <c r="M54" s="62"/>
      <c r="N54" s="62"/>
    </row>
    <row r="55" spans="1:14">
      <c r="A55" s="62"/>
      <c r="B55" s="58">
        <v>0.19980000000000001</v>
      </c>
      <c r="C55" s="161">
        <f t="shared" si="8"/>
        <v>2.2399621636569962E-3</v>
      </c>
      <c r="D55" s="94">
        <f t="shared" si="9"/>
        <v>2.8216973764779286E-5</v>
      </c>
      <c r="E55" s="62"/>
      <c r="F55" s="61" t="s">
        <v>210</v>
      </c>
      <c r="G55" s="62"/>
      <c r="H55" s="62"/>
      <c r="I55" s="62"/>
      <c r="J55" s="62"/>
      <c r="K55" s="62"/>
      <c r="L55" s="62"/>
      <c r="M55" s="62"/>
      <c r="N55" s="62"/>
    </row>
    <row r="56" spans="1:14">
      <c r="A56" s="62"/>
      <c r="B56" s="58">
        <v>0.24979999999999999</v>
      </c>
      <c r="C56" s="161">
        <f t="shared" si="8"/>
        <v>2.0295826067085283E-3</v>
      </c>
      <c r="D56" s="94">
        <f t="shared" si="9"/>
        <v>2.1673168370100716E-5</v>
      </c>
      <c r="E56" s="62"/>
      <c r="F56" s="61" t="s">
        <v>211</v>
      </c>
      <c r="G56" s="62"/>
      <c r="H56" s="62"/>
      <c r="I56" s="62"/>
      <c r="J56" s="62"/>
      <c r="K56" s="62"/>
      <c r="L56" s="62"/>
      <c r="M56" s="62"/>
      <c r="N56" s="62"/>
    </row>
    <row r="57" spans="1:14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</row>
    <row r="58" spans="1:14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</row>
    <row r="59" spans="1:14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1:14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</row>
    <row r="61" spans="1:14">
      <c r="A61" s="62"/>
      <c r="B61" s="61" t="s">
        <v>212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</row>
    <row r="62" spans="1:14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</row>
    <row r="63" spans="1:14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</row>
    <row r="64" spans="1:14">
      <c r="A64" s="62"/>
      <c r="B64" s="61" t="s">
        <v>213</v>
      </c>
      <c r="C64" s="163">
        <f>(C53/D53^2+C54/D54^2+C55/D55^2+C56/D56^2)/(1/D53^2+1/D54^2+1/D55^2+1/D56^2)</f>
        <v>2.1211435080312475E-3</v>
      </c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</row>
    <row r="65" spans="1:14">
      <c r="A65" s="62"/>
      <c r="B65" s="61" t="s">
        <v>214</v>
      </c>
      <c r="C65" s="95">
        <f>1/SQRT(1/D53^2+1/D54^2+1/D55^2+1/D56^2)</f>
        <v>1.589838675061979E-5</v>
      </c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</row>
    <row r="66" spans="1:14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</row>
    <row r="67" spans="1:14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</row>
    <row r="68" spans="1:14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</row>
    <row r="69" spans="1:14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</row>
    <row r="70" spans="1:14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</row>
    <row r="71" spans="1:14">
      <c r="A71" s="62"/>
      <c r="B71" s="66" t="s">
        <v>215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</row>
    <row r="72" spans="1:14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</row>
    <row r="73" spans="1:14">
      <c r="A73" s="62"/>
      <c r="B73" s="73" t="s">
        <v>216</v>
      </c>
      <c r="C73" s="74" t="s">
        <v>217</v>
      </c>
      <c r="D73" s="74" t="s">
        <v>218</v>
      </c>
      <c r="E73" s="74" t="s">
        <v>219</v>
      </c>
      <c r="F73" s="74" t="s">
        <v>220</v>
      </c>
      <c r="G73" s="62"/>
      <c r="H73" s="62"/>
      <c r="I73" s="76" t="s">
        <v>221</v>
      </c>
      <c r="J73" s="74" t="s">
        <v>222</v>
      </c>
      <c r="K73" s="62"/>
      <c r="L73" s="62"/>
      <c r="M73" s="62"/>
      <c r="N73" s="62"/>
    </row>
    <row r="74" spans="1:14">
      <c r="A74" s="62"/>
      <c r="B74" s="91">
        <v>0.7</v>
      </c>
      <c r="C74" s="75">
        <v>12.78</v>
      </c>
      <c r="D74" s="75">
        <v>27.53</v>
      </c>
      <c r="E74" s="75">
        <v>42.41</v>
      </c>
      <c r="F74" s="91">
        <f>(C74+D74+E74)/6</f>
        <v>13.786666666666667</v>
      </c>
      <c r="G74" s="62"/>
      <c r="H74" s="62"/>
      <c r="I74" s="77">
        <f>B74</f>
        <v>0.7</v>
      </c>
      <c r="J74" s="77">
        <f>1/F74</f>
        <v>7.2533849129593805E-2</v>
      </c>
      <c r="K74" s="62"/>
      <c r="L74" s="62"/>
      <c r="M74" s="62"/>
      <c r="N74" s="62"/>
    </row>
    <row r="75" spans="1:14">
      <c r="A75" s="62"/>
      <c r="B75" s="91">
        <v>0.65</v>
      </c>
      <c r="C75" s="75">
        <v>14.23</v>
      </c>
      <c r="D75" s="75">
        <v>30.24</v>
      </c>
      <c r="E75" s="75">
        <v>45.77</v>
      </c>
      <c r="F75" s="91">
        <f>(C75+D75+E75)/6</f>
        <v>15.040000000000001</v>
      </c>
      <c r="G75" s="62"/>
      <c r="H75" s="62"/>
      <c r="I75" s="77">
        <f t="shared" ref="I75:I81" si="10">B75</f>
        <v>0.65</v>
      </c>
      <c r="J75" s="77">
        <f t="shared" ref="J75:J81" si="11">1/F75</f>
        <v>6.6489361702127658E-2</v>
      </c>
      <c r="K75" s="62"/>
      <c r="L75" s="62"/>
      <c r="M75" s="62"/>
      <c r="N75" s="62"/>
    </row>
    <row r="76" spans="1:14">
      <c r="A76" s="62"/>
      <c r="B76" s="91">
        <v>0.6</v>
      </c>
      <c r="C76" s="75">
        <v>15.86</v>
      </c>
      <c r="D76" s="75">
        <v>32.9</v>
      </c>
      <c r="E76" s="75">
        <v>49.76</v>
      </c>
      <c r="F76" s="91">
        <f t="shared" ref="F76:F81" si="12">(C76+D76+E76)/6</f>
        <v>16.419999999999998</v>
      </c>
      <c r="G76" s="62"/>
      <c r="H76" s="62"/>
      <c r="I76" s="77">
        <f t="shared" si="10"/>
        <v>0.6</v>
      </c>
      <c r="J76" s="77">
        <f t="shared" si="11"/>
        <v>6.0901339829476257E-2</v>
      </c>
      <c r="K76" s="62"/>
      <c r="L76" s="62"/>
      <c r="M76" s="62"/>
      <c r="N76" s="62"/>
    </row>
    <row r="77" spans="1:14">
      <c r="A77" s="62"/>
      <c r="B77" s="91">
        <v>0.55000000000000004</v>
      </c>
      <c r="C77" s="75">
        <v>17.36</v>
      </c>
      <c r="D77" s="75">
        <v>36.22</v>
      </c>
      <c r="E77" s="75">
        <v>54.77</v>
      </c>
      <c r="F77" s="91">
        <f t="shared" si="12"/>
        <v>18.058333333333334</v>
      </c>
      <c r="G77" s="62"/>
      <c r="H77" s="62"/>
      <c r="I77" s="77">
        <f t="shared" si="10"/>
        <v>0.55000000000000004</v>
      </c>
      <c r="J77" s="77">
        <f t="shared" si="11"/>
        <v>5.5376095985233041E-2</v>
      </c>
      <c r="K77" s="62"/>
      <c r="L77" s="62"/>
      <c r="M77" s="62"/>
      <c r="N77" s="62"/>
    </row>
    <row r="78" spans="1:14">
      <c r="A78" s="62"/>
      <c r="B78" s="91">
        <v>0.5</v>
      </c>
      <c r="C78" s="75">
        <v>19.55</v>
      </c>
      <c r="D78" s="75">
        <v>41.2</v>
      </c>
      <c r="E78" s="75">
        <v>60.77</v>
      </c>
      <c r="F78" s="91">
        <f t="shared" si="12"/>
        <v>20.253333333333334</v>
      </c>
      <c r="G78" s="62"/>
      <c r="H78" s="62"/>
      <c r="I78" s="77">
        <f t="shared" si="10"/>
        <v>0.5</v>
      </c>
      <c r="J78" s="77">
        <f t="shared" si="11"/>
        <v>4.9374588545095459E-2</v>
      </c>
      <c r="K78" s="62"/>
      <c r="L78" s="62"/>
      <c r="M78" s="62"/>
      <c r="N78" s="62"/>
    </row>
    <row r="79" spans="1:14">
      <c r="A79" s="62"/>
      <c r="B79" s="91">
        <v>0.45</v>
      </c>
      <c r="C79" s="75">
        <v>21.95</v>
      </c>
      <c r="D79" s="75">
        <v>44.86</v>
      </c>
      <c r="E79" s="75">
        <v>67.05</v>
      </c>
      <c r="F79" s="91">
        <f t="shared" si="12"/>
        <v>22.310000000000002</v>
      </c>
      <c r="G79" s="62"/>
      <c r="H79" s="62"/>
      <c r="I79" s="77">
        <f t="shared" si="10"/>
        <v>0.45</v>
      </c>
      <c r="J79" s="77">
        <f t="shared" si="11"/>
        <v>4.4822949350067233E-2</v>
      </c>
      <c r="K79" s="62"/>
      <c r="L79" s="62"/>
      <c r="M79" s="62"/>
      <c r="N79" s="62"/>
    </row>
    <row r="80" spans="1:14">
      <c r="A80" s="62"/>
      <c r="B80" s="91">
        <v>0.4</v>
      </c>
      <c r="C80" s="75">
        <v>25.47</v>
      </c>
      <c r="D80" s="75">
        <v>52.5</v>
      </c>
      <c r="E80" s="75">
        <v>76.45</v>
      </c>
      <c r="F80" s="91">
        <f t="shared" si="12"/>
        <v>25.736666666666668</v>
      </c>
      <c r="G80" s="62"/>
      <c r="H80" s="62"/>
      <c r="I80" s="77">
        <f t="shared" si="10"/>
        <v>0.4</v>
      </c>
      <c r="J80" s="77">
        <f t="shared" si="11"/>
        <v>3.8855070586711567E-2</v>
      </c>
      <c r="K80" s="62"/>
      <c r="L80" s="62"/>
      <c r="M80" s="62"/>
      <c r="N80" s="62"/>
    </row>
    <row r="81" spans="1:14">
      <c r="A81" s="62"/>
      <c r="B81" s="91">
        <v>0.35</v>
      </c>
      <c r="C81" s="75">
        <v>29.37</v>
      </c>
      <c r="D81" s="75">
        <v>59.51</v>
      </c>
      <c r="E81" s="75">
        <v>86.95</v>
      </c>
      <c r="F81" s="91">
        <f t="shared" si="12"/>
        <v>29.304999999999996</v>
      </c>
      <c r="G81" s="62"/>
      <c r="H81" s="62"/>
      <c r="I81" s="77">
        <f t="shared" si="10"/>
        <v>0.35</v>
      </c>
      <c r="J81" s="77">
        <f t="shared" si="11"/>
        <v>3.4123869646817954E-2</v>
      </c>
      <c r="K81" s="62"/>
      <c r="L81" s="62"/>
      <c r="M81" s="62"/>
      <c r="N81" s="62"/>
    </row>
    <row r="82" spans="1:14">
      <c r="A82" s="62"/>
      <c r="B82" s="66" t="s">
        <v>234</v>
      </c>
      <c r="C82" s="62">
        <f>C8</f>
        <v>99.8</v>
      </c>
      <c r="D82" s="66" t="s">
        <v>233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</row>
    <row r="83" spans="1:14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</row>
    <row r="84" spans="1:14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</row>
    <row r="85" spans="1:14">
      <c r="A85" s="62"/>
      <c r="B85" s="62"/>
      <c r="C85" s="76" t="s">
        <v>223</v>
      </c>
      <c r="D85" s="77">
        <f>2/I89</f>
        <v>19.800075782430046</v>
      </c>
      <c r="E85" s="62"/>
      <c r="F85" s="62"/>
      <c r="G85" s="62"/>
      <c r="H85" s="62"/>
      <c r="I85" s="62"/>
      <c r="J85" s="62"/>
      <c r="K85" s="62"/>
      <c r="L85" s="62"/>
      <c r="M85" s="62"/>
      <c r="N85" s="62"/>
    </row>
    <row r="86" spans="1:14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</row>
    <row r="87" spans="1:14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</row>
    <row r="88" spans="1:14">
      <c r="A88" s="62"/>
      <c r="B88" s="62"/>
      <c r="C88" s="76" t="s">
        <v>224</v>
      </c>
      <c r="D88" s="93">
        <f>(2*I91)/(I89^2)</f>
        <v>0.30424288155297624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</row>
    <row r="89" spans="1:14">
      <c r="A89" s="62"/>
      <c r="B89" s="62"/>
      <c r="C89" s="62"/>
      <c r="D89" s="62"/>
      <c r="E89" s="62"/>
      <c r="F89" s="62"/>
      <c r="G89" s="62"/>
      <c r="H89" s="70" t="s">
        <v>225</v>
      </c>
      <c r="I89" s="62">
        <f t="array" ref="I89:J90">LINEST(J74:J81,I74:I81,FALSE,TRUE)</f>
        <v>0.101009714405979</v>
      </c>
      <c r="J89" s="62">
        <v>0</v>
      </c>
      <c r="K89" s="62"/>
      <c r="L89" s="62"/>
      <c r="M89" s="62"/>
      <c r="N89" s="62"/>
    </row>
    <row r="90" spans="1:14">
      <c r="A90" s="62"/>
      <c r="B90" s="62"/>
      <c r="C90" s="62"/>
      <c r="D90" s="62"/>
      <c r="E90" s="62"/>
      <c r="F90" s="62"/>
      <c r="G90" s="62"/>
      <c r="H90" s="62"/>
      <c r="I90" s="62">
        <v>7.7604467057111896E-4</v>
      </c>
      <c r="J90" s="62" t="e">
        <v>#N/A</v>
      </c>
      <c r="K90" s="62"/>
      <c r="L90" s="62"/>
      <c r="M90" s="62"/>
      <c r="N90" s="62"/>
    </row>
    <row r="91" spans="1:14">
      <c r="A91" s="62"/>
      <c r="B91" s="66" t="s">
        <v>252</v>
      </c>
      <c r="C91" s="62"/>
      <c r="D91" s="62">
        <f>D85/C30</f>
        <v>1.0148700964252875</v>
      </c>
      <c r="E91" s="62"/>
      <c r="F91" s="62"/>
      <c r="G91" s="62"/>
      <c r="H91" s="78" t="s">
        <v>226</v>
      </c>
      <c r="I91" s="62">
        <f>I90*2</f>
        <v>1.5520893411422379E-3</v>
      </c>
      <c r="J91" s="62"/>
      <c r="K91" s="62"/>
      <c r="L91" s="62"/>
      <c r="M91" s="62"/>
      <c r="N91" s="62"/>
    </row>
    <row r="92" spans="1:14">
      <c r="A92" s="62"/>
      <c r="B92" s="62"/>
      <c r="C92" s="66" t="s">
        <v>253</v>
      </c>
      <c r="D92" s="62">
        <f>(D91-1)*100</f>
        <v>1.4870096425287471</v>
      </c>
      <c r="E92" s="66" t="s">
        <v>254</v>
      </c>
      <c r="F92" s="62"/>
      <c r="G92" s="62"/>
      <c r="H92" s="62"/>
      <c r="I92" s="62"/>
      <c r="J92" s="62"/>
      <c r="K92" s="62"/>
      <c r="L92" s="62"/>
      <c r="M92" s="62"/>
      <c r="N92" s="62"/>
    </row>
    <row r="93" spans="1:14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</row>
    <row r="94" spans="1:14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4:G1617"/>
  <sheetViews>
    <sheetView workbookViewId="0">
      <selection activeCell="H8" sqref="H8"/>
    </sheetView>
  </sheetViews>
  <sheetFormatPr baseColWidth="10" defaultRowHeight="15"/>
  <sheetData>
    <row r="4" spans="2:7">
      <c r="B4" s="235" t="s">
        <v>473</v>
      </c>
      <c r="C4" s="235" t="s">
        <v>474</v>
      </c>
      <c r="E4" t="s">
        <v>476</v>
      </c>
    </row>
    <row r="5" spans="2:7">
      <c r="B5" s="235" t="s">
        <v>118</v>
      </c>
      <c r="C5" s="235" t="s">
        <v>475</v>
      </c>
    </row>
    <row r="6" spans="2:7">
      <c r="B6" s="235"/>
    </row>
    <row r="7" spans="2:7">
      <c r="B7" s="235">
        <v>0</v>
      </c>
      <c r="C7" s="235">
        <v>-1.6E-2</v>
      </c>
      <c r="E7">
        <f>B7+0.1</f>
        <v>0.1</v>
      </c>
      <c r="G7">
        <f>0.5*E7</f>
        <v>0.05</v>
      </c>
    </row>
    <row r="8" spans="2:7">
      <c r="B8" s="235">
        <v>0.05</v>
      </c>
      <c r="C8" s="235">
        <v>-1.6E-2</v>
      </c>
      <c r="E8">
        <f t="shared" ref="E8:E71" si="0">B8+0.1</f>
        <v>0.15000000000000002</v>
      </c>
      <c r="G8">
        <f t="shared" ref="G8:G71" si="1">0.5*E8</f>
        <v>7.5000000000000011E-2</v>
      </c>
    </row>
    <row r="9" spans="2:7">
      <c r="B9" s="235">
        <v>0.1</v>
      </c>
      <c r="C9" s="235">
        <v>-1.6E-2</v>
      </c>
      <c r="E9">
        <f t="shared" si="0"/>
        <v>0.2</v>
      </c>
      <c r="G9">
        <f t="shared" si="1"/>
        <v>0.1</v>
      </c>
    </row>
    <row r="10" spans="2:7">
      <c r="B10" s="235">
        <v>0.15</v>
      </c>
      <c r="C10" s="235">
        <v>-1.6E-2</v>
      </c>
      <c r="E10">
        <f t="shared" si="0"/>
        <v>0.25</v>
      </c>
      <c r="G10">
        <f t="shared" si="1"/>
        <v>0.125</v>
      </c>
    </row>
    <row r="11" spans="2:7">
      <c r="B11" s="235">
        <v>0.2</v>
      </c>
      <c r="C11" s="235">
        <v>-1.6E-2</v>
      </c>
      <c r="E11">
        <f t="shared" si="0"/>
        <v>0.30000000000000004</v>
      </c>
      <c r="G11">
        <f t="shared" si="1"/>
        <v>0.15000000000000002</v>
      </c>
    </row>
    <row r="12" spans="2:7">
      <c r="B12" s="235">
        <v>0.25</v>
      </c>
      <c r="C12" s="235">
        <v>-1.6E-2</v>
      </c>
      <c r="E12">
        <f t="shared" si="0"/>
        <v>0.35</v>
      </c>
      <c r="G12">
        <f t="shared" si="1"/>
        <v>0.17499999999999999</v>
      </c>
    </row>
    <row r="13" spans="2:7">
      <c r="B13" s="235">
        <v>0.3</v>
      </c>
      <c r="C13" s="235">
        <v>-1.6E-2</v>
      </c>
      <c r="E13">
        <f t="shared" si="0"/>
        <v>0.4</v>
      </c>
      <c r="G13">
        <f t="shared" si="1"/>
        <v>0.2</v>
      </c>
    </row>
    <row r="14" spans="2:7">
      <c r="B14" s="235">
        <v>0.35</v>
      </c>
      <c r="C14" s="235">
        <v>-1.6E-2</v>
      </c>
      <c r="E14">
        <f t="shared" si="0"/>
        <v>0.44999999999999996</v>
      </c>
      <c r="G14">
        <f t="shared" si="1"/>
        <v>0.22499999999999998</v>
      </c>
    </row>
    <row r="15" spans="2:7">
      <c r="B15" s="235">
        <v>0.4</v>
      </c>
      <c r="C15" s="235">
        <v>-1.6E-2</v>
      </c>
      <c r="E15">
        <f t="shared" si="0"/>
        <v>0.5</v>
      </c>
      <c r="G15">
        <f t="shared" si="1"/>
        <v>0.25</v>
      </c>
    </row>
    <row r="16" spans="2:7">
      <c r="B16" s="235">
        <v>0.45</v>
      </c>
      <c r="C16" s="235">
        <v>-1.6E-2</v>
      </c>
      <c r="E16">
        <f t="shared" si="0"/>
        <v>0.55000000000000004</v>
      </c>
      <c r="G16">
        <f t="shared" si="1"/>
        <v>0.27500000000000002</v>
      </c>
    </row>
    <row r="17" spans="2:7">
      <c r="B17" s="235">
        <v>0.5</v>
      </c>
      <c r="C17" s="235">
        <v>-1.6E-2</v>
      </c>
      <c r="E17">
        <f t="shared" si="0"/>
        <v>0.6</v>
      </c>
      <c r="G17">
        <f t="shared" si="1"/>
        <v>0.3</v>
      </c>
    </row>
    <row r="18" spans="2:7">
      <c r="B18" s="235">
        <v>0.55000000000000004</v>
      </c>
      <c r="C18" s="235">
        <v>-2.1000000000000001E-2</v>
      </c>
      <c r="E18">
        <f t="shared" si="0"/>
        <v>0.65</v>
      </c>
      <c r="G18">
        <f t="shared" si="1"/>
        <v>0.32500000000000001</v>
      </c>
    </row>
    <row r="19" spans="2:7">
      <c r="B19" s="235">
        <v>0.6</v>
      </c>
      <c r="C19" s="235">
        <v>-1.6E-2</v>
      </c>
      <c r="E19">
        <f t="shared" si="0"/>
        <v>0.7</v>
      </c>
      <c r="G19">
        <f t="shared" si="1"/>
        <v>0.35</v>
      </c>
    </row>
    <row r="20" spans="2:7">
      <c r="B20" s="235">
        <v>0.65</v>
      </c>
      <c r="C20" s="235">
        <v>-1.6E-2</v>
      </c>
      <c r="E20">
        <f t="shared" si="0"/>
        <v>0.75</v>
      </c>
      <c r="G20">
        <f t="shared" si="1"/>
        <v>0.375</v>
      </c>
    </row>
    <row r="21" spans="2:7">
      <c r="B21" s="235">
        <v>0.7</v>
      </c>
      <c r="C21" s="235">
        <v>-2.1000000000000001E-2</v>
      </c>
      <c r="E21">
        <f t="shared" si="0"/>
        <v>0.79999999999999993</v>
      </c>
      <c r="G21">
        <f t="shared" si="1"/>
        <v>0.39999999999999997</v>
      </c>
    </row>
    <row r="22" spans="2:7">
      <c r="B22" s="235">
        <v>0.75</v>
      </c>
      <c r="C22" s="235">
        <v>-1.6E-2</v>
      </c>
      <c r="E22">
        <f t="shared" si="0"/>
        <v>0.85</v>
      </c>
      <c r="G22">
        <f t="shared" si="1"/>
        <v>0.42499999999999999</v>
      </c>
    </row>
    <row r="23" spans="2:7">
      <c r="B23" s="235">
        <v>0.8</v>
      </c>
      <c r="C23" s="235">
        <v>-2.1000000000000001E-2</v>
      </c>
      <c r="E23">
        <f t="shared" si="0"/>
        <v>0.9</v>
      </c>
      <c r="G23">
        <f t="shared" si="1"/>
        <v>0.45</v>
      </c>
    </row>
    <row r="24" spans="2:7">
      <c r="B24" s="235">
        <v>0.85</v>
      </c>
      <c r="C24" s="235">
        <v>-1.6E-2</v>
      </c>
      <c r="E24">
        <f t="shared" si="0"/>
        <v>0.95</v>
      </c>
      <c r="G24">
        <f t="shared" si="1"/>
        <v>0.47499999999999998</v>
      </c>
    </row>
    <row r="25" spans="2:7">
      <c r="B25" s="235">
        <v>0.9</v>
      </c>
      <c r="C25" s="235">
        <v>-1.6E-2</v>
      </c>
      <c r="E25">
        <f t="shared" si="0"/>
        <v>1</v>
      </c>
      <c r="G25">
        <f t="shared" si="1"/>
        <v>0.5</v>
      </c>
    </row>
    <row r="26" spans="2:7">
      <c r="B26" s="235">
        <v>0.95</v>
      </c>
      <c r="C26" s="235">
        <v>-1.6E-2</v>
      </c>
      <c r="E26">
        <f t="shared" si="0"/>
        <v>1.05</v>
      </c>
      <c r="G26">
        <f t="shared" si="1"/>
        <v>0.52500000000000002</v>
      </c>
    </row>
    <row r="27" spans="2:7">
      <c r="B27" s="235">
        <v>1</v>
      </c>
      <c r="C27" s="235">
        <v>-2.1000000000000001E-2</v>
      </c>
      <c r="E27">
        <f t="shared" si="0"/>
        <v>1.1000000000000001</v>
      </c>
      <c r="G27">
        <f t="shared" si="1"/>
        <v>0.55000000000000004</v>
      </c>
    </row>
    <row r="28" spans="2:7">
      <c r="B28" s="235">
        <v>1.05</v>
      </c>
      <c r="C28" s="235">
        <v>-1.6E-2</v>
      </c>
      <c r="E28">
        <f t="shared" si="0"/>
        <v>1.1500000000000001</v>
      </c>
      <c r="G28">
        <f t="shared" si="1"/>
        <v>0.57500000000000007</v>
      </c>
    </row>
    <row r="29" spans="2:7">
      <c r="B29" s="235">
        <v>1.1000000000000001</v>
      </c>
      <c r="C29" s="235">
        <v>-1.6E-2</v>
      </c>
      <c r="E29">
        <f t="shared" si="0"/>
        <v>1.2000000000000002</v>
      </c>
      <c r="G29">
        <f t="shared" si="1"/>
        <v>0.60000000000000009</v>
      </c>
    </row>
    <row r="30" spans="2:7">
      <c r="B30" s="235">
        <v>1.1499999999999999</v>
      </c>
      <c r="C30" s="235">
        <v>-1.0999999999999999E-2</v>
      </c>
      <c r="E30">
        <f t="shared" si="0"/>
        <v>1.25</v>
      </c>
      <c r="G30">
        <f t="shared" si="1"/>
        <v>0.625</v>
      </c>
    </row>
    <row r="31" spans="2:7">
      <c r="B31" s="235">
        <v>1.2</v>
      </c>
      <c r="C31" s="235">
        <v>-1.0999999999999999E-2</v>
      </c>
      <c r="E31">
        <f t="shared" si="0"/>
        <v>1.3</v>
      </c>
      <c r="G31">
        <f t="shared" si="1"/>
        <v>0.65</v>
      </c>
    </row>
    <row r="32" spans="2:7">
      <c r="B32" s="235">
        <v>1.25</v>
      </c>
      <c r="C32" s="235">
        <v>-1.6E-2</v>
      </c>
      <c r="E32">
        <f t="shared" si="0"/>
        <v>1.35</v>
      </c>
      <c r="G32">
        <f t="shared" si="1"/>
        <v>0.67500000000000004</v>
      </c>
    </row>
    <row r="33" spans="2:7">
      <c r="B33" s="235">
        <v>1.3</v>
      </c>
      <c r="C33" s="235">
        <v>-1.6E-2</v>
      </c>
      <c r="E33">
        <f t="shared" si="0"/>
        <v>1.4000000000000001</v>
      </c>
      <c r="G33">
        <f t="shared" si="1"/>
        <v>0.70000000000000007</v>
      </c>
    </row>
    <row r="34" spans="2:7">
      <c r="B34" s="235">
        <v>1.35</v>
      </c>
      <c r="C34" s="235">
        <v>-1.6E-2</v>
      </c>
      <c r="E34">
        <f t="shared" si="0"/>
        <v>1.4500000000000002</v>
      </c>
      <c r="G34">
        <f t="shared" si="1"/>
        <v>0.72500000000000009</v>
      </c>
    </row>
    <row r="35" spans="2:7">
      <c r="B35" s="235">
        <v>1.4</v>
      </c>
      <c r="C35" s="235">
        <v>-1.6E-2</v>
      </c>
      <c r="E35">
        <f t="shared" si="0"/>
        <v>1.5</v>
      </c>
      <c r="G35">
        <f t="shared" si="1"/>
        <v>0.75</v>
      </c>
    </row>
    <row r="36" spans="2:7">
      <c r="B36" s="235">
        <v>1.45</v>
      </c>
      <c r="C36" s="235">
        <v>-1.6E-2</v>
      </c>
      <c r="E36">
        <f t="shared" si="0"/>
        <v>1.55</v>
      </c>
      <c r="G36">
        <f t="shared" si="1"/>
        <v>0.77500000000000002</v>
      </c>
    </row>
    <row r="37" spans="2:7">
      <c r="B37" s="235">
        <v>1.5</v>
      </c>
      <c r="C37" s="235">
        <v>-1.6E-2</v>
      </c>
      <c r="E37">
        <f t="shared" si="0"/>
        <v>1.6</v>
      </c>
      <c r="G37">
        <f t="shared" si="1"/>
        <v>0.8</v>
      </c>
    </row>
    <row r="38" spans="2:7">
      <c r="B38" s="235">
        <v>1.55</v>
      </c>
      <c r="C38" s="235">
        <v>-1.6E-2</v>
      </c>
      <c r="E38">
        <f t="shared" si="0"/>
        <v>1.6500000000000001</v>
      </c>
      <c r="G38">
        <f t="shared" si="1"/>
        <v>0.82500000000000007</v>
      </c>
    </row>
    <row r="39" spans="2:7">
      <c r="B39" s="235">
        <v>1.6</v>
      </c>
      <c r="C39" s="235">
        <v>-1.6E-2</v>
      </c>
      <c r="E39">
        <f t="shared" si="0"/>
        <v>1.7000000000000002</v>
      </c>
      <c r="G39">
        <f t="shared" si="1"/>
        <v>0.85000000000000009</v>
      </c>
    </row>
    <row r="40" spans="2:7">
      <c r="B40" s="235">
        <v>1.65</v>
      </c>
      <c r="C40" s="235">
        <v>-1.6E-2</v>
      </c>
      <c r="E40">
        <f t="shared" si="0"/>
        <v>1.75</v>
      </c>
      <c r="G40">
        <f t="shared" si="1"/>
        <v>0.875</v>
      </c>
    </row>
    <row r="41" spans="2:7">
      <c r="B41" s="235">
        <v>1.7</v>
      </c>
      <c r="C41" s="235">
        <v>-1.6E-2</v>
      </c>
      <c r="E41">
        <f t="shared" si="0"/>
        <v>1.8</v>
      </c>
      <c r="G41">
        <f t="shared" si="1"/>
        <v>0.9</v>
      </c>
    </row>
    <row r="42" spans="2:7">
      <c r="B42" s="235">
        <v>1.75</v>
      </c>
      <c r="C42" s="235">
        <v>-1.6E-2</v>
      </c>
      <c r="E42">
        <f t="shared" si="0"/>
        <v>1.85</v>
      </c>
      <c r="G42">
        <f t="shared" si="1"/>
        <v>0.92500000000000004</v>
      </c>
    </row>
    <row r="43" spans="2:7">
      <c r="B43" s="235">
        <v>1.8</v>
      </c>
      <c r="C43" s="235">
        <v>-1.6E-2</v>
      </c>
      <c r="E43">
        <f t="shared" si="0"/>
        <v>1.9000000000000001</v>
      </c>
      <c r="G43">
        <f t="shared" si="1"/>
        <v>0.95000000000000007</v>
      </c>
    </row>
    <row r="44" spans="2:7">
      <c r="B44" s="235">
        <v>1.85</v>
      </c>
      <c r="C44" s="235">
        <v>-1.6E-2</v>
      </c>
      <c r="E44">
        <f t="shared" si="0"/>
        <v>1.9500000000000002</v>
      </c>
      <c r="G44">
        <f t="shared" si="1"/>
        <v>0.97500000000000009</v>
      </c>
    </row>
    <row r="45" spans="2:7">
      <c r="B45" s="235">
        <v>1.9</v>
      </c>
      <c r="C45" s="235">
        <v>-1.6E-2</v>
      </c>
      <c r="E45">
        <f t="shared" si="0"/>
        <v>2</v>
      </c>
      <c r="G45">
        <f t="shared" si="1"/>
        <v>1</v>
      </c>
    </row>
    <row r="46" spans="2:7">
      <c r="B46" s="235">
        <v>1.95</v>
      </c>
      <c r="C46" s="235">
        <v>-1.6E-2</v>
      </c>
      <c r="E46">
        <f t="shared" si="0"/>
        <v>2.0499999999999998</v>
      </c>
      <c r="G46">
        <f t="shared" si="1"/>
        <v>1.0249999999999999</v>
      </c>
    </row>
    <row r="47" spans="2:7">
      <c r="B47" s="235">
        <v>2</v>
      </c>
      <c r="C47" s="235">
        <v>-1.6E-2</v>
      </c>
      <c r="E47">
        <f t="shared" si="0"/>
        <v>2.1</v>
      </c>
      <c r="G47">
        <f t="shared" si="1"/>
        <v>1.05</v>
      </c>
    </row>
    <row r="48" spans="2:7">
      <c r="B48" s="235">
        <v>2.0499999999999998</v>
      </c>
      <c r="C48" s="235">
        <v>-1.6E-2</v>
      </c>
      <c r="E48">
        <f t="shared" si="0"/>
        <v>2.15</v>
      </c>
      <c r="G48">
        <f t="shared" si="1"/>
        <v>1.075</v>
      </c>
    </row>
    <row r="49" spans="2:7">
      <c r="B49" s="235">
        <v>2.1</v>
      </c>
      <c r="C49" s="235">
        <v>-1.6E-2</v>
      </c>
      <c r="E49">
        <f t="shared" si="0"/>
        <v>2.2000000000000002</v>
      </c>
      <c r="G49">
        <f t="shared" si="1"/>
        <v>1.1000000000000001</v>
      </c>
    </row>
    <row r="50" spans="2:7">
      <c r="B50" s="235">
        <v>2.15</v>
      </c>
      <c r="C50" s="235">
        <v>-2.1000000000000001E-2</v>
      </c>
      <c r="E50">
        <f t="shared" si="0"/>
        <v>2.25</v>
      </c>
      <c r="G50">
        <f t="shared" si="1"/>
        <v>1.125</v>
      </c>
    </row>
    <row r="51" spans="2:7">
      <c r="B51" s="235">
        <v>2.2000000000000002</v>
      </c>
      <c r="C51" s="235">
        <v>-1.6E-2</v>
      </c>
      <c r="E51">
        <f t="shared" si="0"/>
        <v>2.3000000000000003</v>
      </c>
      <c r="G51">
        <f t="shared" si="1"/>
        <v>1.1500000000000001</v>
      </c>
    </row>
    <row r="52" spans="2:7">
      <c r="B52" s="235">
        <v>2.25</v>
      </c>
      <c r="C52" s="235">
        <v>-1.6E-2</v>
      </c>
      <c r="E52">
        <f t="shared" si="0"/>
        <v>2.35</v>
      </c>
      <c r="G52">
        <f t="shared" si="1"/>
        <v>1.175</v>
      </c>
    </row>
    <row r="53" spans="2:7">
      <c r="B53" s="235">
        <v>2.2999999999999998</v>
      </c>
      <c r="C53" s="235">
        <v>-1.6E-2</v>
      </c>
      <c r="E53">
        <f t="shared" si="0"/>
        <v>2.4</v>
      </c>
      <c r="G53">
        <f t="shared" si="1"/>
        <v>1.2</v>
      </c>
    </row>
    <row r="54" spans="2:7">
      <c r="B54" s="235">
        <v>2.35</v>
      </c>
      <c r="C54" s="235">
        <v>-1.6E-2</v>
      </c>
      <c r="E54">
        <f t="shared" si="0"/>
        <v>2.4500000000000002</v>
      </c>
      <c r="G54">
        <f t="shared" si="1"/>
        <v>1.2250000000000001</v>
      </c>
    </row>
    <row r="55" spans="2:7">
      <c r="B55" s="235">
        <v>2.4</v>
      </c>
      <c r="C55" s="235">
        <v>-1.6E-2</v>
      </c>
      <c r="E55">
        <f t="shared" si="0"/>
        <v>2.5</v>
      </c>
      <c r="G55">
        <f t="shared" si="1"/>
        <v>1.25</v>
      </c>
    </row>
    <row r="56" spans="2:7">
      <c r="B56" s="235">
        <v>2.4500000000000002</v>
      </c>
      <c r="C56" s="235">
        <v>-1.6E-2</v>
      </c>
      <c r="E56">
        <f t="shared" si="0"/>
        <v>2.5500000000000003</v>
      </c>
      <c r="G56">
        <f t="shared" si="1"/>
        <v>1.2750000000000001</v>
      </c>
    </row>
    <row r="57" spans="2:7">
      <c r="B57" s="235">
        <v>2.5</v>
      </c>
      <c r="C57" s="235">
        <v>-1.6E-2</v>
      </c>
      <c r="E57">
        <f t="shared" si="0"/>
        <v>2.6</v>
      </c>
      <c r="G57">
        <f t="shared" si="1"/>
        <v>1.3</v>
      </c>
    </row>
    <row r="58" spans="2:7">
      <c r="B58" s="235">
        <v>2.5499999999999998</v>
      </c>
      <c r="C58" s="235">
        <v>-1.6E-2</v>
      </c>
      <c r="E58">
        <f t="shared" si="0"/>
        <v>2.65</v>
      </c>
      <c r="G58">
        <f t="shared" si="1"/>
        <v>1.325</v>
      </c>
    </row>
    <row r="59" spans="2:7">
      <c r="B59" s="235">
        <v>2.6</v>
      </c>
      <c r="C59" s="235">
        <v>-1.6E-2</v>
      </c>
      <c r="E59">
        <f t="shared" si="0"/>
        <v>2.7</v>
      </c>
      <c r="G59">
        <f t="shared" si="1"/>
        <v>1.35</v>
      </c>
    </row>
    <row r="60" spans="2:7">
      <c r="B60" s="235">
        <v>2.65</v>
      </c>
      <c r="C60" s="235">
        <v>-1.6E-2</v>
      </c>
      <c r="E60">
        <f t="shared" si="0"/>
        <v>2.75</v>
      </c>
      <c r="G60">
        <f t="shared" si="1"/>
        <v>1.375</v>
      </c>
    </row>
    <row r="61" spans="2:7">
      <c r="B61" s="235">
        <v>2.7</v>
      </c>
      <c r="C61" s="235">
        <v>-1.6E-2</v>
      </c>
      <c r="E61">
        <f t="shared" si="0"/>
        <v>2.8000000000000003</v>
      </c>
      <c r="G61">
        <f t="shared" si="1"/>
        <v>1.4000000000000001</v>
      </c>
    </row>
    <row r="62" spans="2:7">
      <c r="B62" s="235">
        <v>2.75</v>
      </c>
      <c r="C62" s="235">
        <v>-1.6E-2</v>
      </c>
      <c r="E62">
        <f t="shared" si="0"/>
        <v>2.85</v>
      </c>
      <c r="G62">
        <f t="shared" si="1"/>
        <v>1.425</v>
      </c>
    </row>
    <row r="63" spans="2:7">
      <c r="B63" s="235">
        <v>2.8</v>
      </c>
      <c r="C63" s="235">
        <v>-1.6E-2</v>
      </c>
      <c r="E63">
        <f t="shared" si="0"/>
        <v>2.9</v>
      </c>
      <c r="G63">
        <f t="shared" si="1"/>
        <v>1.45</v>
      </c>
    </row>
    <row r="64" spans="2:7">
      <c r="B64" s="235">
        <v>2.85</v>
      </c>
      <c r="C64" s="235">
        <v>-2.1000000000000001E-2</v>
      </c>
      <c r="E64">
        <f t="shared" si="0"/>
        <v>2.95</v>
      </c>
      <c r="G64">
        <f t="shared" si="1"/>
        <v>1.4750000000000001</v>
      </c>
    </row>
    <row r="65" spans="2:7">
      <c r="B65" s="235">
        <v>2.9</v>
      </c>
      <c r="C65" s="235">
        <v>-1.6E-2</v>
      </c>
      <c r="E65">
        <f t="shared" si="0"/>
        <v>3</v>
      </c>
      <c r="G65">
        <f t="shared" si="1"/>
        <v>1.5</v>
      </c>
    </row>
    <row r="66" spans="2:7">
      <c r="B66" s="235">
        <v>2.95</v>
      </c>
      <c r="C66" s="235">
        <v>-1.6E-2</v>
      </c>
      <c r="E66">
        <f t="shared" si="0"/>
        <v>3.0500000000000003</v>
      </c>
      <c r="G66">
        <f t="shared" si="1"/>
        <v>1.5250000000000001</v>
      </c>
    </row>
    <row r="67" spans="2:7">
      <c r="B67" s="235">
        <v>3</v>
      </c>
      <c r="C67" s="235">
        <v>-1.6E-2</v>
      </c>
      <c r="E67">
        <f t="shared" si="0"/>
        <v>3.1</v>
      </c>
      <c r="G67">
        <f t="shared" si="1"/>
        <v>1.55</v>
      </c>
    </row>
    <row r="68" spans="2:7">
      <c r="B68" s="235">
        <v>3.05</v>
      </c>
      <c r="C68" s="235">
        <v>-1.6E-2</v>
      </c>
      <c r="E68">
        <f t="shared" si="0"/>
        <v>3.15</v>
      </c>
      <c r="G68">
        <f t="shared" si="1"/>
        <v>1.575</v>
      </c>
    </row>
    <row r="69" spans="2:7">
      <c r="B69" s="235">
        <v>3.1</v>
      </c>
      <c r="C69" s="235">
        <v>-1.6E-2</v>
      </c>
      <c r="E69">
        <f t="shared" si="0"/>
        <v>3.2</v>
      </c>
      <c r="G69">
        <f t="shared" si="1"/>
        <v>1.6</v>
      </c>
    </row>
    <row r="70" spans="2:7">
      <c r="B70" s="235">
        <v>3.15</v>
      </c>
      <c r="C70" s="235">
        <v>-1.6E-2</v>
      </c>
      <c r="E70">
        <f t="shared" si="0"/>
        <v>3.25</v>
      </c>
      <c r="G70">
        <f t="shared" si="1"/>
        <v>1.625</v>
      </c>
    </row>
    <row r="71" spans="2:7">
      <c r="B71" s="235">
        <v>3.2</v>
      </c>
      <c r="C71" s="235">
        <v>-1.6E-2</v>
      </c>
      <c r="E71">
        <f t="shared" si="0"/>
        <v>3.3000000000000003</v>
      </c>
      <c r="G71">
        <f t="shared" si="1"/>
        <v>1.6500000000000001</v>
      </c>
    </row>
    <row r="72" spans="2:7">
      <c r="B72" s="235">
        <v>3.25</v>
      </c>
      <c r="C72" s="235">
        <v>-1.6E-2</v>
      </c>
      <c r="E72">
        <f t="shared" ref="E72:E135" si="2">B72+0.1</f>
        <v>3.35</v>
      </c>
      <c r="G72">
        <f t="shared" ref="G72:G135" si="3">0.5*E72</f>
        <v>1.675</v>
      </c>
    </row>
    <row r="73" spans="2:7">
      <c r="B73" s="235">
        <v>3.3</v>
      </c>
      <c r="C73" s="235">
        <v>-2.1000000000000001E-2</v>
      </c>
      <c r="E73">
        <f t="shared" si="2"/>
        <v>3.4</v>
      </c>
      <c r="G73">
        <f t="shared" si="3"/>
        <v>1.7</v>
      </c>
    </row>
    <row r="74" spans="2:7">
      <c r="B74" s="235">
        <v>3.35</v>
      </c>
      <c r="C74" s="235">
        <v>-1.6E-2</v>
      </c>
      <c r="E74">
        <f t="shared" si="2"/>
        <v>3.45</v>
      </c>
      <c r="G74">
        <f t="shared" si="3"/>
        <v>1.7250000000000001</v>
      </c>
    </row>
    <row r="75" spans="2:7">
      <c r="B75" s="235">
        <v>3.4</v>
      </c>
      <c r="C75" s="235">
        <v>-1.6E-2</v>
      </c>
      <c r="E75">
        <f t="shared" si="2"/>
        <v>3.5</v>
      </c>
      <c r="G75">
        <f t="shared" si="3"/>
        <v>1.75</v>
      </c>
    </row>
    <row r="76" spans="2:7">
      <c r="B76" s="235">
        <v>3.45</v>
      </c>
      <c r="C76" s="235">
        <v>-1.6E-2</v>
      </c>
      <c r="E76">
        <f t="shared" si="2"/>
        <v>3.5500000000000003</v>
      </c>
      <c r="G76">
        <f t="shared" si="3"/>
        <v>1.7750000000000001</v>
      </c>
    </row>
    <row r="77" spans="2:7">
      <c r="B77" s="235">
        <v>3.5</v>
      </c>
      <c r="C77" s="235">
        <v>-2.1000000000000001E-2</v>
      </c>
      <c r="E77">
        <f t="shared" si="2"/>
        <v>3.6</v>
      </c>
      <c r="G77">
        <f t="shared" si="3"/>
        <v>1.8</v>
      </c>
    </row>
    <row r="78" spans="2:7">
      <c r="B78" s="235">
        <v>3.55</v>
      </c>
      <c r="C78" s="235">
        <v>-1.6E-2</v>
      </c>
      <c r="E78">
        <f t="shared" si="2"/>
        <v>3.65</v>
      </c>
      <c r="G78">
        <f t="shared" si="3"/>
        <v>1.825</v>
      </c>
    </row>
    <row r="79" spans="2:7">
      <c r="B79" s="235">
        <v>3.6</v>
      </c>
      <c r="C79" s="235">
        <v>-1.6E-2</v>
      </c>
      <c r="E79">
        <f t="shared" si="2"/>
        <v>3.7</v>
      </c>
      <c r="G79">
        <f t="shared" si="3"/>
        <v>1.85</v>
      </c>
    </row>
    <row r="80" spans="2:7">
      <c r="B80" s="235">
        <v>3.65</v>
      </c>
      <c r="C80" s="235">
        <v>-1.6E-2</v>
      </c>
      <c r="E80">
        <f t="shared" si="2"/>
        <v>3.75</v>
      </c>
      <c r="G80">
        <f t="shared" si="3"/>
        <v>1.875</v>
      </c>
    </row>
    <row r="81" spans="2:7">
      <c r="B81" s="235">
        <v>3.7</v>
      </c>
      <c r="C81" s="235">
        <v>-1.6E-2</v>
      </c>
      <c r="E81">
        <f t="shared" si="2"/>
        <v>3.8000000000000003</v>
      </c>
      <c r="G81">
        <f t="shared" si="3"/>
        <v>1.9000000000000001</v>
      </c>
    </row>
    <row r="82" spans="2:7">
      <c r="B82" s="235">
        <v>3.75</v>
      </c>
      <c r="C82" s="235">
        <v>-1.6E-2</v>
      </c>
      <c r="E82">
        <f t="shared" si="2"/>
        <v>3.85</v>
      </c>
      <c r="G82">
        <f t="shared" si="3"/>
        <v>1.925</v>
      </c>
    </row>
    <row r="83" spans="2:7">
      <c r="B83" s="235">
        <v>3.8</v>
      </c>
      <c r="C83" s="235">
        <v>-2.1000000000000001E-2</v>
      </c>
      <c r="E83">
        <f t="shared" si="2"/>
        <v>3.9</v>
      </c>
      <c r="G83">
        <f t="shared" si="3"/>
        <v>1.95</v>
      </c>
    </row>
    <row r="84" spans="2:7">
      <c r="B84" s="235">
        <v>3.85</v>
      </c>
      <c r="C84" s="235">
        <v>-1.6E-2</v>
      </c>
      <c r="E84">
        <f t="shared" si="2"/>
        <v>3.95</v>
      </c>
      <c r="G84">
        <f t="shared" si="3"/>
        <v>1.9750000000000001</v>
      </c>
    </row>
    <row r="85" spans="2:7">
      <c r="B85" s="235">
        <v>3.9</v>
      </c>
      <c r="C85" s="235">
        <v>-1.6E-2</v>
      </c>
      <c r="E85">
        <f t="shared" si="2"/>
        <v>4</v>
      </c>
      <c r="G85">
        <f t="shared" si="3"/>
        <v>2</v>
      </c>
    </row>
    <row r="86" spans="2:7">
      <c r="B86" s="235">
        <v>3.95</v>
      </c>
      <c r="C86" s="235">
        <v>-1.6E-2</v>
      </c>
      <c r="E86">
        <f t="shared" si="2"/>
        <v>4.05</v>
      </c>
      <c r="G86">
        <f t="shared" si="3"/>
        <v>2.0249999999999999</v>
      </c>
    </row>
    <row r="87" spans="2:7">
      <c r="B87" s="235">
        <v>4</v>
      </c>
      <c r="C87" s="235">
        <v>-1.6E-2</v>
      </c>
      <c r="E87">
        <f t="shared" si="2"/>
        <v>4.0999999999999996</v>
      </c>
      <c r="G87">
        <f t="shared" si="3"/>
        <v>2.0499999999999998</v>
      </c>
    </row>
    <row r="88" spans="2:7">
      <c r="B88" s="235">
        <v>4.05</v>
      </c>
      <c r="C88" s="235">
        <v>-2.1000000000000001E-2</v>
      </c>
      <c r="E88">
        <f t="shared" si="2"/>
        <v>4.1499999999999995</v>
      </c>
      <c r="G88">
        <f t="shared" si="3"/>
        <v>2.0749999999999997</v>
      </c>
    </row>
    <row r="89" spans="2:7">
      <c r="B89" s="235">
        <v>4.0999999999999996</v>
      </c>
      <c r="C89" s="235">
        <v>-2.1000000000000001E-2</v>
      </c>
      <c r="E89">
        <f t="shared" si="2"/>
        <v>4.1999999999999993</v>
      </c>
      <c r="G89">
        <f t="shared" si="3"/>
        <v>2.0999999999999996</v>
      </c>
    </row>
    <row r="90" spans="2:7">
      <c r="B90" s="235">
        <v>4.1500000000000004</v>
      </c>
      <c r="C90" s="235">
        <v>-2.1000000000000001E-2</v>
      </c>
      <c r="E90">
        <f t="shared" si="2"/>
        <v>4.25</v>
      </c>
      <c r="G90">
        <f t="shared" si="3"/>
        <v>2.125</v>
      </c>
    </row>
    <row r="91" spans="2:7">
      <c r="B91" s="235">
        <v>4.2</v>
      </c>
      <c r="C91" s="235">
        <v>-1.6E-2</v>
      </c>
      <c r="E91">
        <f t="shared" si="2"/>
        <v>4.3</v>
      </c>
      <c r="G91">
        <f t="shared" si="3"/>
        <v>2.15</v>
      </c>
    </row>
    <row r="92" spans="2:7">
      <c r="B92" s="235">
        <v>4.25</v>
      </c>
      <c r="C92" s="235">
        <v>-1.6E-2</v>
      </c>
      <c r="E92">
        <f t="shared" si="2"/>
        <v>4.3499999999999996</v>
      </c>
      <c r="G92">
        <f t="shared" si="3"/>
        <v>2.1749999999999998</v>
      </c>
    </row>
    <row r="93" spans="2:7">
      <c r="B93" s="235">
        <v>4.3</v>
      </c>
      <c r="C93" s="235">
        <v>-1.6E-2</v>
      </c>
      <c r="E93">
        <f t="shared" si="2"/>
        <v>4.3999999999999995</v>
      </c>
      <c r="G93">
        <f t="shared" si="3"/>
        <v>2.1999999999999997</v>
      </c>
    </row>
    <row r="94" spans="2:7">
      <c r="B94" s="235">
        <v>4.3499999999999996</v>
      </c>
      <c r="C94" s="235">
        <v>-1.6E-2</v>
      </c>
      <c r="E94">
        <f t="shared" si="2"/>
        <v>4.4499999999999993</v>
      </c>
      <c r="G94">
        <f t="shared" si="3"/>
        <v>2.2249999999999996</v>
      </c>
    </row>
    <row r="95" spans="2:7">
      <c r="B95" s="235">
        <v>4.4000000000000004</v>
      </c>
      <c r="C95" s="235">
        <v>-1.6E-2</v>
      </c>
      <c r="E95">
        <f t="shared" si="2"/>
        <v>4.5</v>
      </c>
      <c r="G95">
        <f t="shared" si="3"/>
        <v>2.25</v>
      </c>
    </row>
    <row r="96" spans="2:7">
      <c r="B96" s="235">
        <v>4.45</v>
      </c>
      <c r="C96" s="235">
        <v>-1.6E-2</v>
      </c>
      <c r="E96">
        <f t="shared" si="2"/>
        <v>4.55</v>
      </c>
      <c r="G96">
        <f t="shared" si="3"/>
        <v>2.2749999999999999</v>
      </c>
    </row>
    <row r="97" spans="2:7">
      <c r="B97" s="235">
        <v>4.5</v>
      </c>
      <c r="C97" s="235">
        <v>-1.6E-2</v>
      </c>
      <c r="E97">
        <f t="shared" si="2"/>
        <v>4.5999999999999996</v>
      </c>
      <c r="G97">
        <f t="shared" si="3"/>
        <v>2.2999999999999998</v>
      </c>
    </row>
    <row r="98" spans="2:7">
      <c r="B98" s="235">
        <v>4.55</v>
      </c>
      <c r="C98" s="235">
        <v>-1.6E-2</v>
      </c>
      <c r="E98">
        <f t="shared" si="2"/>
        <v>4.6499999999999995</v>
      </c>
      <c r="G98">
        <f t="shared" si="3"/>
        <v>2.3249999999999997</v>
      </c>
    </row>
    <row r="99" spans="2:7">
      <c r="B99" s="235">
        <v>4.5999999999999996</v>
      </c>
      <c r="C99" s="235">
        <v>-1.6E-2</v>
      </c>
      <c r="E99">
        <f t="shared" si="2"/>
        <v>4.6999999999999993</v>
      </c>
      <c r="G99">
        <f t="shared" si="3"/>
        <v>2.3499999999999996</v>
      </c>
    </row>
    <row r="100" spans="2:7">
      <c r="B100" s="235">
        <v>4.6500000000000004</v>
      </c>
      <c r="C100" s="235">
        <v>-1.6E-2</v>
      </c>
      <c r="E100">
        <f t="shared" si="2"/>
        <v>4.75</v>
      </c>
      <c r="G100">
        <f t="shared" si="3"/>
        <v>2.375</v>
      </c>
    </row>
    <row r="101" spans="2:7">
      <c r="B101" s="235">
        <v>4.7</v>
      </c>
      <c r="C101" s="235">
        <v>-1.6E-2</v>
      </c>
      <c r="E101">
        <f t="shared" si="2"/>
        <v>4.8</v>
      </c>
      <c r="G101">
        <f t="shared" si="3"/>
        <v>2.4</v>
      </c>
    </row>
    <row r="102" spans="2:7">
      <c r="B102" s="235">
        <v>4.75</v>
      </c>
      <c r="C102" s="235">
        <v>-2.1000000000000001E-2</v>
      </c>
      <c r="E102">
        <f t="shared" si="2"/>
        <v>4.8499999999999996</v>
      </c>
      <c r="G102">
        <f t="shared" si="3"/>
        <v>2.4249999999999998</v>
      </c>
    </row>
    <row r="103" spans="2:7">
      <c r="B103" s="235">
        <v>4.8</v>
      </c>
      <c r="C103" s="235">
        <v>-1.6E-2</v>
      </c>
      <c r="E103">
        <f t="shared" si="2"/>
        <v>4.8999999999999995</v>
      </c>
      <c r="G103">
        <f t="shared" si="3"/>
        <v>2.4499999999999997</v>
      </c>
    </row>
    <row r="104" spans="2:7">
      <c r="B104" s="235">
        <v>4.8499999999999996</v>
      </c>
      <c r="C104" s="235">
        <v>-1.6E-2</v>
      </c>
      <c r="E104">
        <f t="shared" si="2"/>
        <v>4.9499999999999993</v>
      </c>
      <c r="G104">
        <f t="shared" si="3"/>
        <v>2.4749999999999996</v>
      </c>
    </row>
    <row r="105" spans="2:7">
      <c r="B105" s="235">
        <v>4.9000000000000004</v>
      </c>
      <c r="C105" s="235">
        <v>-1.6E-2</v>
      </c>
      <c r="E105">
        <f t="shared" si="2"/>
        <v>5</v>
      </c>
      <c r="G105">
        <f t="shared" si="3"/>
        <v>2.5</v>
      </c>
    </row>
    <row r="106" spans="2:7">
      <c r="B106" s="235">
        <v>4.95</v>
      </c>
      <c r="C106" s="235">
        <v>-2.1000000000000001E-2</v>
      </c>
      <c r="E106">
        <f t="shared" si="2"/>
        <v>5.05</v>
      </c>
      <c r="G106">
        <f t="shared" si="3"/>
        <v>2.5249999999999999</v>
      </c>
    </row>
    <row r="107" spans="2:7">
      <c r="B107" s="235">
        <v>5</v>
      </c>
      <c r="C107" s="235">
        <v>-2.1000000000000001E-2</v>
      </c>
      <c r="E107">
        <f t="shared" si="2"/>
        <v>5.0999999999999996</v>
      </c>
      <c r="G107">
        <f t="shared" si="3"/>
        <v>2.5499999999999998</v>
      </c>
    </row>
    <row r="108" spans="2:7">
      <c r="B108" s="235">
        <v>5.05</v>
      </c>
      <c r="C108" s="235">
        <v>-2.1000000000000001E-2</v>
      </c>
      <c r="E108">
        <f t="shared" si="2"/>
        <v>5.1499999999999995</v>
      </c>
      <c r="G108">
        <f t="shared" si="3"/>
        <v>2.5749999999999997</v>
      </c>
    </row>
    <row r="109" spans="2:7">
      <c r="B109" s="235">
        <v>5.0999999999999996</v>
      </c>
      <c r="C109" s="235">
        <v>-2.1000000000000001E-2</v>
      </c>
      <c r="E109">
        <f t="shared" si="2"/>
        <v>5.1999999999999993</v>
      </c>
      <c r="G109">
        <f t="shared" si="3"/>
        <v>2.5999999999999996</v>
      </c>
    </row>
    <row r="110" spans="2:7">
      <c r="B110" s="235">
        <v>5.15</v>
      </c>
      <c r="C110" s="235">
        <v>-2.1000000000000001E-2</v>
      </c>
      <c r="E110">
        <f t="shared" si="2"/>
        <v>5.25</v>
      </c>
      <c r="G110">
        <f t="shared" si="3"/>
        <v>2.625</v>
      </c>
    </row>
    <row r="111" spans="2:7">
      <c r="B111" s="235">
        <v>5.2</v>
      </c>
      <c r="C111" s="235">
        <v>-2.1000000000000001E-2</v>
      </c>
      <c r="E111">
        <f t="shared" si="2"/>
        <v>5.3</v>
      </c>
      <c r="G111">
        <f t="shared" si="3"/>
        <v>2.65</v>
      </c>
    </row>
    <row r="112" spans="2:7">
      <c r="B112" s="235">
        <v>5.25</v>
      </c>
      <c r="C112" s="235">
        <v>-2.1000000000000001E-2</v>
      </c>
      <c r="E112">
        <f t="shared" si="2"/>
        <v>5.35</v>
      </c>
      <c r="G112">
        <f t="shared" si="3"/>
        <v>2.6749999999999998</v>
      </c>
    </row>
    <row r="113" spans="2:7">
      <c r="B113" s="235">
        <v>5.3</v>
      </c>
      <c r="C113" s="235">
        <v>-1.6E-2</v>
      </c>
      <c r="E113">
        <f t="shared" si="2"/>
        <v>5.3999999999999995</v>
      </c>
      <c r="G113">
        <f t="shared" si="3"/>
        <v>2.6999999999999997</v>
      </c>
    </row>
    <row r="114" spans="2:7">
      <c r="B114" s="235">
        <v>5.35</v>
      </c>
      <c r="C114" s="235">
        <v>-1.0999999999999999E-2</v>
      </c>
      <c r="E114">
        <f t="shared" si="2"/>
        <v>5.4499999999999993</v>
      </c>
      <c r="G114">
        <f t="shared" si="3"/>
        <v>2.7249999999999996</v>
      </c>
    </row>
    <row r="115" spans="2:7">
      <c r="B115" s="235">
        <v>5.4</v>
      </c>
      <c r="C115" s="235">
        <v>-1.6E-2</v>
      </c>
      <c r="E115">
        <f t="shared" si="2"/>
        <v>5.5</v>
      </c>
      <c r="G115">
        <f t="shared" si="3"/>
        <v>2.75</v>
      </c>
    </row>
    <row r="116" spans="2:7">
      <c r="B116" s="235">
        <v>5.45</v>
      </c>
      <c r="C116" s="235">
        <v>-2.1000000000000001E-2</v>
      </c>
      <c r="E116">
        <f t="shared" si="2"/>
        <v>5.55</v>
      </c>
      <c r="G116">
        <f t="shared" si="3"/>
        <v>2.7749999999999999</v>
      </c>
    </row>
    <row r="117" spans="2:7">
      <c r="B117" s="235">
        <v>5.5</v>
      </c>
      <c r="C117" s="235">
        <v>-1.6E-2</v>
      </c>
      <c r="E117">
        <f t="shared" si="2"/>
        <v>5.6</v>
      </c>
      <c r="G117">
        <f t="shared" si="3"/>
        <v>2.8</v>
      </c>
    </row>
    <row r="118" spans="2:7">
      <c r="B118" s="235">
        <v>5.55</v>
      </c>
      <c r="C118" s="235">
        <v>-1.6E-2</v>
      </c>
      <c r="E118">
        <f t="shared" si="2"/>
        <v>5.6499999999999995</v>
      </c>
      <c r="G118">
        <f t="shared" si="3"/>
        <v>2.8249999999999997</v>
      </c>
    </row>
    <row r="119" spans="2:7">
      <c r="B119" s="235">
        <v>5.6</v>
      </c>
      <c r="C119" s="235">
        <v>-1.6E-2</v>
      </c>
      <c r="E119">
        <f t="shared" si="2"/>
        <v>5.6999999999999993</v>
      </c>
      <c r="G119">
        <f t="shared" si="3"/>
        <v>2.8499999999999996</v>
      </c>
    </row>
    <row r="120" spans="2:7">
      <c r="B120" s="235">
        <v>5.65</v>
      </c>
      <c r="C120" s="235">
        <v>-2.1000000000000001E-2</v>
      </c>
      <c r="E120">
        <f t="shared" si="2"/>
        <v>5.75</v>
      </c>
      <c r="G120">
        <f t="shared" si="3"/>
        <v>2.875</v>
      </c>
    </row>
    <row r="121" spans="2:7">
      <c r="B121" s="235">
        <v>5.7</v>
      </c>
      <c r="C121" s="235">
        <v>-1.6E-2</v>
      </c>
      <c r="E121">
        <f t="shared" si="2"/>
        <v>5.8</v>
      </c>
      <c r="G121">
        <f t="shared" si="3"/>
        <v>2.9</v>
      </c>
    </row>
    <row r="122" spans="2:7">
      <c r="B122" s="235">
        <v>5.75</v>
      </c>
      <c r="C122" s="235">
        <v>-1.6E-2</v>
      </c>
      <c r="E122">
        <f t="shared" si="2"/>
        <v>5.85</v>
      </c>
      <c r="G122">
        <f t="shared" si="3"/>
        <v>2.9249999999999998</v>
      </c>
    </row>
    <row r="123" spans="2:7">
      <c r="B123" s="235">
        <v>5.8</v>
      </c>
      <c r="C123" s="235">
        <v>-1.6E-2</v>
      </c>
      <c r="E123">
        <f t="shared" si="2"/>
        <v>5.8999999999999995</v>
      </c>
      <c r="G123">
        <f t="shared" si="3"/>
        <v>2.9499999999999997</v>
      </c>
    </row>
    <row r="124" spans="2:7">
      <c r="B124" s="235">
        <v>5.85</v>
      </c>
      <c r="C124" s="235">
        <v>-1.6E-2</v>
      </c>
      <c r="E124">
        <f t="shared" si="2"/>
        <v>5.9499999999999993</v>
      </c>
      <c r="G124">
        <f t="shared" si="3"/>
        <v>2.9749999999999996</v>
      </c>
    </row>
    <row r="125" spans="2:7">
      <c r="B125" s="235">
        <v>5.9</v>
      </c>
      <c r="C125" s="235">
        <v>-1.6E-2</v>
      </c>
      <c r="E125">
        <f t="shared" si="2"/>
        <v>6</v>
      </c>
      <c r="G125">
        <f t="shared" si="3"/>
        <v>3</v>
      </c>
    </row>
    <row r="126" spans="2:7">
      <c r="B126" s="235">
        <v>5.95</v>
      </c>
      <c r="C126" s="235">
        <v>-1.6E-2</v>
      </c>
      <c r="E126">
        <f t="shared" si="2"/>
        <v>6.05</v>
      </c>
      <c r="G126">
        <f t="shared" si="3"/>
        <v>3.0249999999999999</v>
      </c>
    </row>
    <row r="127" spans="2:7">
      <c r="B127" s="235">
        <v>6</v>
      </c>
      <c r="C127" s="235">
        <v>-1.6E-2</v>
      </c>
      <c r="E127">
        <f t="shared" si="2"/>
        <v>6.1</v>
      </c>
      <c r="G127">
        <f t="shared" si="3"/>
        <v>3.05</v>
      </c>
    </row>
    <row r="128" spans="2:7">
      <c r="B128" s="235">
        <v>6.05</v>
      </c>
      <c r="C128" s="235">
        <v>-1.6E-2</v>
      </c>
      <c r="E128">
        <f t="shared" si="2"/>
        <v>6.1499999999999995</v>
      </c>
      <c r="G128">
        <f t="shared" si="3"/>
        <v>3.0749999999999997</v>
      </c>
    </row>
    <row r="129" spans="2:7">
      <c r="B129" s="235">
        <v>6.1</v>
      </c>
      <c r="C129" s="235">
        <v>-1.6E-2</v>
      </c>
      <c r="E129">
        <f t="shared" si="2"/>
        <v>6.1999999999999993</v>
      </c>
      <c r="G129">
        <f t="shared" si="3"/>
        <v>3.0999999999999996</v>
      </c>
    </row>
    <row r="130" spans="2:7">
      <c r="B130" s="235">
        <v>6.15</v>
      </c>
      <c r="C130" s="235">
        <v>-1.6E-2</v>
      </c>
      <c r="E130">
        <f t="shared" si="2"/>
        <v>6.25</v>
      </c>
      <c r="G130">
        <f t="shared" si="3"/>
        <v>3.125</v>
      </c>
    </row>
    <row r="131" spans="2:7">
      <c r="B131" s="235">
        <v>6.2</v>
      </c>
      <c r="C131" s="235">
        <v>-1.6E-2</v>
      </c>
      <c r="E131">
        <f t="shared" si="2"/>
        <v>6.3</v>
      </c>
      <c r="G131">
        <f t="shared" si="3"/>
        <v>3.15</v>
      </c>
    </row>
    <row r="132" spans="2:7">
      <c r="B132" s="235">
        <v>6.25</v>
      </c>
      <c r="C132" s="235">
        <v>-1.6E-2</v>
      </c>
      <c r="E132">
        <f t="shared" si="2"/>
        <v>6.35</v>
      </c>
      <c r="G132">
        <f t="shared" si="3"/>
        <v>3.1749999999999998</v>
      </c>
    </row>
    <row r="133" spans="2:7">
      <c r="B133" s="235">
        <v>6.3</v>
      </c>
      <c r="C133" s="235">
        <v>-1.6E-2</v>
      </c>
      <c r="E133">
        <f t="shared" si="2"/>
        <v>6.3999999999999995</v>
      </c>
      <c r="G133">
        <f t="shared" si="3"/>
        <v>3.1999999999999997</v>
      </c>
    </row>
    <row r="134" spans="2:7">
      <c r="B134" s="235">
        <v>6.35</v>
      </c>
      <c r="C134" s="235">
        <v>-1.6E-2</v>
      </c>
      <c r="E134">
        <f t="shared" si="2"/>
        <v>6.4499999999999993</v>
      </c>
      <c r="G134">
        <f t="shared" si="3"/>
        <v>3.2249999999999996</v>
      </c>
    </row>
    <row r="135" spans="2:7">
      <c r="B135" s="235">
        <v>6.4</v>
      </c>
      <c r="C135" s="235">
        <v>-1.6E-2</v>
      </c>
      <c r="E135">
        <f t="shared" si="2"/>
        <v>6.5</v>
      </c>
      <c r="G135">
        <f t="shared" si="3"/>
        <v>3.25</v>
      </c>
    </row>
    <row r="136" spans="2:7">
      <c r="B136" s="235">
        <v>6.45</v>
      </c>
      <c r="C136" s="235">
        <v>-2.1000000000000001E-2</v>
      </c>
      <c r="E136">
        <f t="shared" ref="E136:E199" si="4">B136+0.1</f>
        <v>6.55</v>
      </c>
      <c r="G136">
        <f t="shared" ref="G136:G199" si="5">0.5*E136</f>
        <v>3.2749999999999999</v>
      </c>
    </row>
    <row r="137" spans="2:7">
      <c r="B137" s="235">
        <v>6.5</v>
      </c>
      <c r="C137" s="235">
        <v>-1.6E-2</v>
      </c>
      <c r="E137">
        <f t="shared" si="4"/>
        <v>6.6</v>
      </c>
      <c r="G137">
        <f t="shared" si="5"/>
        <v>3.3</v>
      </c>
    </row>
    <row r="138" spans="2:7">
      <c r="B138" s="235">
        <v>6.55</v>
      </c>
      <c r="C138" s="235">
        <v>-1.6E-2</v>
      </c>
      <c r="E138">
        <f t="shared" si="4"/>
        <v>6.6499999999999995</v>
      </c>
      <c r="G138">
        <f t="shared" si="5"/>
        <v>3.3249999999999997</v>
      </c>
    </row>
    <row r="139" spans="2:7">
      <c r="B139" s="235">
        <v>6.6</v>
      </c>
      <c r="C139" s="235">
        <v>-1.6E-2</v>
      </c>
      <c r="E139">
        <f t="shared" si="4"/>
        <v>6.6999999999999993</v>
      </c>
      <c r="G139">
        <f t="shared" si="5"/>
        <v>3.3499999999999996</v>
      </c>
    </row>
    <row r="140" spans="2:7">
      <c r="B140" s="235">
        <v>6.65</v>
      </c>
      <c r="C140" s="235">
        <v>-1.6E-2</v>
      </c>
      <c r="E140">
        <f t="shared" si="4"/>
        <v>6.75</v>
      </c>
      <c r="G140">
        <f t="shared" si="5"/>
        <v>3.375</v>
      </c>
    </row>
    <row r="141" spans="2:7">
      <c r="B141" s="235">
        <v>6.7</v>
      </c>
      <c r="C141" s="235">
        <v>-1.0999999999999999E-2</v>
      </c>
      <c r="E141">
        <f t="shared" si="4"/>
        <v>6.8</v>
      </c>
      <c r="G141">
        <f t="shared" si="5"/>
        <v>3.4</v>
      </c>
    </row>
    <row r="142" spans="2:7">
      <c r="B142" s="235">
        <v>6.75</v>
      </c>
      <c r="C142" s="235">
        <v>-1.6E-2</v>
      </c>
      <c r="E142">
        <f t="shared" si="4"/>
        <v>6.85</v>
      </c>
      <c r="G142">
        <f t="shared" si="5"/>
        <v>3.4249999999999998</v>
      </c>
    </row>
    <row r="143" spans="2:7">
      <c r="B143" s="235">
        <v>6.8</v>
      </c>
      <c r="C143" s="235">
        <v>-2.1000000000000001E-2</v>
      </c>
      <c r="E143">
        <f t="shared" si="4"/>
        <v>6.8999999999999995</v>
      </c>
      <c r="G143">
        <f t="shared" si="5"/>
        <v>3.4499999999999997</v>
      </c>
    </row>
    <row r="144" spans="2:7">
      <c r="B144" s="235">
        <v>6.85</v>
      </c>
      <c r="C144" s="235">
        <v>-1.6E-2</v>
      </c>
      <c r="E144">
        <f t="shared" si="4"/>
        <v>6.9499999999999993</v>
      </c>
      <c r="G144">
        <f t="shared" si="5"/>
        <v>3.4749999999999996</v>
      </c>
    </row>
    <row r="145" spans="2:7">
      <c r="B145" s="235">
        <v>6.9</v>
      </c>
      <c r="C145" s="235">
        <v>-1.6E-2</v>
      </c>
      <c r="E145">
        <f t="shared" si="4"/>
        <v>7</v>
      </c>
      <c r="G145">
        <f t="shared" si="5"/>
        <v>3.5</v>
      </c>
    </row>
    <row r="146" spans="2:7">
      <c r="B146" s="235">
        <v>6.95</v>
      </c>
      <c r="C146" s="235">
        <v>-1.0999999999999999E-2</v>
      </c>
      <c r="E146">
        <f t="shared" si="4"/>
        <v>7.05</v>
      </c>
      <c r="G146">
        <f t="shared" si="5"/>
        <v>3.5249999999999999</v>
      </c>
    </row>
    <row r="147" spans="2:7">
      <c r="B147" s="235">
        <v>7</v>
      </c>
      <c r="C147" s="235">
        <v>-1.6E-2</v>
      </c>
      <c r="E147">
        <f t="shared" si="4"/>
        <v>7.1</v>
      </c>
      <c r="G147">
        <f t="shared" si="5"/>
        <v>3.55</v>
      </c>
    </row>
    <row r="148" spans="2:7">
      <c r="B148" s="235">
        <v>7.05</v>
      </c>
      <c r="C148" s="235">
        <v>-1.6E-2</v>
      </c>
      <c r="E148">
        <f t="shared" si="4"/>
        <v>7.1499999999999995</v>
      </c>
      <c r="G148">
        <f t="shared" si="5"/>
        <v>3.5749999999999997</v>
      </c>
    </row>
    <row r="149" spans="2:7">
      <c r="B149" s="235">
        <v>7.1</v>
      </c>
      <c r="C149" s="235">
        <v>-1.6E-2</v>
      </c>
      <c r="E149">
        <f t="shared" si="4"/>
        <v>7.1999999999999993</v>
      </c>
      <c r="G149">
        <f t="shared" si="5"/>
        <v>3.5999999999999996</v>
      </c>
    </row>
    <row r="150" spans="2:7">
      <c r="B150" s="235">
        <v>7.15</v>
      </c>
      <c r="C150" s="235">
        <v>-2.1000000000000001E-2</v>
      </c>
      <c r="E150">
        <f t="shared" si="4"/>
        <v>7.25</v>
      </c>
      <c r="G150">
        <f t="shared" si="5"/>
        <v>3.625</v>
      </c>
    </row>
    <row r="151" spans="2:7">
      <c r="B151" s="235">
        <v>7.2</v>
      </c>
      <c r="C151" s="235">
        <v>-2.1000000000000001E-2</v>
      </c>
      <c r="E151">
        <f t="shared" si="4"/>
        <v>7.3</v>
      </c>
      <c r="G151">
        <f t="shared" si="5"/>
        <v>3.65</v>
      </c>
    </row>
    <row r="152" spans="2:7">
      <c r="B152" s="235">
        <v>7.25</v>
      </c>
      <c r="C152" s="235">
        <v>-1.6E-2</v>
      </c>
      <c r="E152">
        <f t="shared" si="4"/>
        <v>7.35</v>
      </c>
      <c r="G152">
        <f t="shared" si="5"/>
        <v>3.6749999999999998</v>
      </c>
    </row>
    <row r="153" spans="2:7">
      <c r="B153" s="235">
        <v>7.3</v>
      </c>
      <c r="C153" s="235">
        <v>-1.6E-2</v>
      </c>
      <c r="E153">
        <f t="shared" si="4"/>
        <v>7.3999999999999995</v>
      </c>
      <c r="G153">
        <f t="shared" si="5"/>
        <v>3.6999999999999997</v>
      </c>
    </row>
    <row r="154" spans="2:7">
      <c r="B154" s="235">
        <v>7.35</v>
      </c>
      <c r="C154" s="235">
        <v>-1.6E-2</v>
      </c>
      <c r="E154">
        <f t="shared" si="4"/>
        <v>7.4499999999999993</v>
      </c>
      <c r="G154">
        <f t="shared" si="5"/>
        <v>3.7249999999999996</v>
      </c>
    </row>
    <row r="155" spans="2:7">
      <c r="B155" s="235">
        <v>7.4</v>
      </c>
      <c r="C155" s="235">
        <v>-1.6E-2</v>
      </c>
      <c r="E155">
        <f t="shared" si="4"/>
        <v>7.5</v>
      </c>
      <c r="G155">
        <f t="shared" si="5"/>
        <v>3.75</v>
      </c>
    </row>
    <row r="156" spans="2:7">
      <c r="B156" s="235">
        <v>7.45</v>
      </c>
      <c r="C156" s="235">
        <v>-1.6E-2</v>
      </c>
      <c r="E156">
        <f t="shared" si="4"/>
        <v>7.55</v>
      </c>
      <c r="G156">
        <f t="shared" si="5"/>
        <v>3.7749999999999999</v>
      </c>
    </row>
    <row r="157" spans="2:7">
      <c r="B157" s="235">
        <v>7.5</v>
      </c>
      <c r="C157" s="235">
        <v>-2.1000000000000001E-2</v>
      </c>
      <c r="E157">
        <f t="shared" si="4"/>
        <v>7.6</v>
      </c>
      <c r="G157">
        <f t="shared" si="5"/>
        <v>3.8</v>
      </c>
    </row>
    <row r="158" spans="2:7">
      <c r="B158" s="235">
        <v>7.55</v>
      </c>
      <c r="C158" s="235">
        <v>-1.6E-2</v>
      </c>
      <c r="E158">
        <f t="shared" si="4"/>
        <v>7.6499999999999995</v>
      </c>
      <c r="G158">
        <f t="shared" si="5"/>
        <v>3.8249999999999997</v>
      </c>
    </row>
    <row r="159" spans="2:7">
      <c r="B159" s="235">
        <v>7.6</v>
      </c>
      <c r="C159" s="235">
        <v>-1.6E-2</v>
      </c>
      <c r="E159">
        <f t="shared" si="4"/>
        <v>7.6999999999999993</v>
      </c>
      <c r="G159">
        <f t="shared" si="5"/>
        <v>3.8499999999999996</v>
      </c>
    </row>
    <row r="160" spans="2:7">
      <c r="B160" s="235">
        <v>7.65</v>
      </c>
      <c r="C160" s="235">
        <v>-2.1000000000000001E-2</v>
      </c>
      <c r="E160">
        <f t="shared" si="4"/>
        <v>7.75</v>
      </c>
      <c r="G160">
        <f t="shared" si="5"/>
        <v>3.875</v>
      </c>
    </row>
    <row r="161" spans="2:7">
      <c r="B161" s="235">
        <v>7.7</v>
      </c>
      <c r="C161" s="235">
        <v>-2.1000000000000001E-2</v>
      </c>
      <c r="E161">
        <f t="shared" si="4"/>
        <v>7.8</v>
      </c>
      <c r="G161">
        <f t="shared" si="5"/>
        <v>3.9</v>
      </c>
    </row>
    <row r="162" spans="2:7">
      <c r="B162" s="235">
        <v>7.75</v>
      </c>
      <c r="C162" s="235">
        <v>-2.1000000000000001E-2</v>
      </c>
      <c r="E162">
        <f t="shared" si="4"/>
        <v>7.85</v>
      </c>
      <c r="G162">
        <f t="shared" si="5"/>
        <v>3.9249999999999998</v>
      </c>
    </row>
    <row r="163" spans="2:7">
      <c r="B163" s="235">
        <v>7.8</v>
      </c>
      <c r="C163" s="235">
        <v>-2.1000000000000001E-2</v>
      </c>
      <c r="E163">
        <f t="shared" si="4"/>
        <v>7.8999999999999995</v>
      </c>
      <c r="G163">
        <f t="shared" si="5"/>
        <v>3.9499999999999997</v>
      </c>
    </row>
    <row r="164" spans="2:7">
      <c r="B164" s="235">
        <v>7.85</v>
      </c>
      <c r="C164" s="235">
        <v>-1.6E-2</v>
      </c>
      <c r="E164">
        <f t="shared" si="4"/>
        <v>7.9499999999999993</v>
      </c>
      <c r="G164">
        <f t="shared" si="5"/>
        <v>3.9749999999999996</v>
      </c>
    </row>
    <row r="165" spans="2:7">
      <c r="B165" s="235">
        <v>7.9</v>
      </c>
      <c r="C165" s="235">
        <v>-1.6E-2</v>
      </c>
      <c r="E165">
        <f t="shared" si="4"/>
        <v>8</v>
      </c>
      <c r="G165">
        <f t="shared" si="5"/>
        <v>4</v>
      </c>
    </row>
    <row r="166" spans="2:7">
      <c r="B166" s="235">
        <v>7.95</v>
      </c>
      <c r="C166" s="235">
        <v>-1.6E-2</v>
      </c>
      <c r="E166">
        <f t="shared" si="4"/>
        <v>8.0500000000000007</v>
      </c>
      <c r="G166">
        <f t="shared" si="5"/>
        <v>4.0250000000000004</v>
      </c>
    </row>
    <row r="167" spans="2:7">
      <c r="B167" s="235">
        <v>8</v>
      </c>
      <c r="C167" s="235">
        <v>-1.6E-2</v>
      </c>
      <c r="E167">
        <f t="shared" si="4"/>
        <v>8.1</v>
      </c>
      <c r="G167">
        <f t="shared" si="5"/>
        <v>4.05</v>
      </c>
    </row>
    <row r="168" spans="2:7">
      <c r="B168" s="235">
        <v>8.0500000000000007</v>
      </c>
      <c r="C168" s="235">
        <v>-2.1000000000000001E-2</v>
      </c>
      <c r="E168">
        <f t="shared" si="4"/>
        <v>8.15</v>
      </c>
      <c r="G168">
        <f t="shared" si="5"/>
        <v>4.0750000000000002</v>
      </c>
    </row>
    <row r="169" spans="2:7">
      <c r="B169" s="235">
        <v>8.1</v>
      </c>
      <c r="C169" s="235">
        <v>-2.1000000000000001E-2</v>
      </c>
      <c r="E169">
        <f t="shared" si="4"/>
        <v>8.1999999999999993</v>
      </c>
      <c r="G169">
        <f t="shared" si="5"/>
        <v>4.0999999999999996</v>
      </c>
    </row>
    <row r="170" spans="2:7">
      <c r="B170" s="235">
        <v>8.15</v>
      </c>
      <c r="C170" s="235">
        <v>-1.6E-2</v>
      </c>
      <c r="E170">
        <f t="shared" si="4"/>
        <v>8.25</v>
      </c>
      <c r="G170">
        <f t="shared" si="5"/>
        <v>4.125</v>
      </c>
    </row>
    <row r="171" spans="2:7">
      <c r="B171" s="235">
        <v>8.1999999999999993</v>
      </c>
      <c r="C171" s="235">
        <v>-1.6E-2</v>
      </c>
      <c r="E171">
        <f t="shared" si="4"/>
        <v>8.2999999999999989</v>
      </c>
      <c r="G171">
        <f t="shared" si="5"/>
        <v>4.1499999999999995</v>
      </c>
    </row>
    <row r="172" spans="2:7">
      <c r="B172" s="235">
        <v>8.25</v>
      </c>
      <c r="C172" s="235">
        <v>-2.1000000000000001E-2</v>
      </c>
      <c r="E172">
        <f t="shared" si="4"/>
        <v>8.35</v>
      </c>
      <c r="G172">
        <f t="shared" si="5"/>
        <v>4.1749999999999998</v>
      </c>
    </row>
    <row r="173" spans="2:7">
      <c r="B173" s="235">
        <v>8.3000000000000007</v>
      </c>
      <c r="C173" s="235">
        <v>-1.6E-2</v>
      </c>
      <c r="E173">
        <f t="shared" si="4"/>
        <v>8.4</v>
      </c>
      <c r="G173">
        <f t="shared" si="5"/>
        <v>4.2</v>
      </c>
    </row>
    <row r="174" spans="2:7">
      <c r="B174" s="235">
        <v>8.35</v>
      </c>
      <c r="C174" s="235">
        <v>-1.6E-2</v>
      </c>
      <c r="E174">
        <f t="shared" si="4"/>
        <v>8.4499999999999993</v>
      </c>
      <c r="G174">
        <f t="shared" si="5"/>
        <v>4.2249999999999996</v>
      </c>
    </row>
    <row r="175" spans="2:7">
      <c r="B175" s="235">
        <v>8.4</v>
      </c>
      <c r="C175" s="235">
        <v>-1.0999999999999999E-2</v>
      </c>
      <c r="E175">
        <f t="shared" si="4"/>
        <v>8.5</v>
      </c>
      <c r="G175">
        <f t="shared" si="5"/>
        <v>4.25</v>
      </c>
    </row>
    <row r="176" spans="2:7">
      <c r="B176" s="235">
        <v>8.4499999999999993</v>
      </c>
      <c r="C176" s="235">
        <v>-1.6E-2</v>
      </c>
      <c r="E176">
        <f t="shared" si="4"/>
        <v>8.5499999999999989</v>
      </c>
      <c r="G176">
        <f t="shared" si="5"/>
        <v>4.2749999999999995</v>
      </c>
    </row>
    <row r="177" spans="2:7">
      <c r="B177" s="235">
        <v>8.5</v>
      </c>
      <c r="C177" s="235">
        <v>-1.6E-2</v>
      </c>
      <c r="E177">
        <f t="shared" si="4"/>
        <v>8.6</v>
      </c>
      <c r="G177">
        <f t="shared" si="5"/>
        <v>4.3</v>
      </c>
    </row>
    <row r="178" spans="2:7">
      <c r="B178" s="235">
        <v>8.5500000000000007</v>
      </c>
      <c r="C178" s="235">
        <v>-1.6E-2</v>
      </c>
      <c r="E178">
        <f t="shared" si="4"/>
        <v>8.65</v>
      </c>
      <c r="G178">
        <f t="shared" si="5"/>
        <v>4.3250000000000002</v>
      </c>
    </row>
    <row r="179" spans="2:7">
      <c r="B179" s="235">
        <v>8.6</v>
      </c>
      <c r="C179" s="235">
        <v>-1.6E-2</v>
      </c>
      <c r="E179">
        <f t="shared" si="4"/>
        <v>8.6999999999999993</v>
      </c>
      <c r="G179">
        <f t="shared" si="5"/>
        <v>4.3499999999999996</v>
      </c>
    </row>
    <row r="180" spans="2:7">
      <c r="B180" s="235">
        <v>8.65</v>
      </c>
      <c r="C180" s="235">
        <v>-1.6E-2</v>
      </c>
      <c r="E180">
        <f t="shared" si="4"/>
        <v>8.75</v>
      </c>
      <c r="G180">
        <f t="shared" si="5"/>
        <v>4.375</v>
      </c>
    </row>
    <row r="181" spans="2:7">
      <c r="B181" s="235">
        <v>8.6999999999999993</v>
      </c>
      <c r="C181" s="235">
        <v>-1.6E-2</v>
      </c>
      <c r="E181">
        <f t="shared" si="4"/>
        <v>8.7999999999999989</v>
      </c>
      <c r="G181">
        <f t="shared" si="5"/>
        <v>4.3999999999999995</v>
      </c>
    </row>
    <row r="182" spans="2:7">
      <c r="B182" s="235">
        <v>8.75</v>
      </c>
      <c r="C182" s="235">
        <v>-1.6E-2</v>
      </c>
      <c r="E182">
        <f t="shared" si="4"/>
        <v>8.85</v>
      </c>
      <c r="G182">
        <f t="shared" si="5"/>
        <v>4.4249999999999998</v>
      </c>
    </row>
    <row r="183" spans="2:7">
      <c r="B183" s="235">
        <v>8.8000000000000007</v>
      </c>
      <c r="C183" s="235">
        <v>-2.1000000000000001E-2</v>
      </c>
      <c r="E183">
        <f t="shared" si="4"/>
        <v>8.9</v>
      </c>
      <c r="G183">
        <f t="shared" si="5"/>
        <v>4.45</v>
      </c>
    </row>
    <row r="184" spans="2:7">
      <c r="B184" s="235">
        <v>8.85</v>
      </c>
      <c r="C184" s="235">
        <v>-2.1000000000000001E-2</v>
      </c>
      <c r="E184">
        <f t="shared" si="4"/>
        <v>8.9499999999999993</v>
      </c>
      <c r="G184">
        <f t="shared" si="5"/>
        <v>4.4749999999999996</v>
      </c>
    </row>
    <row r="185" spans="2:7">
      <c r="B185" s="235">
        <v>8.9</v>
      </c>
      <c r="C185" s="235">
        <v>-1.6E-2</v>
      </c>
      <c r="E185">
        <f t="shared" si="4"/>
        <v>9</v>
      </c>
      <c r="G185">
        <f t="shared" si="5"/>
        <v>4.5</v>
      </c>
    </row>
    <row r="186" spans="2:7">
      <c r="B186" s="235">
        <v>8.9499999999999993</v>
      </c>
      <c r="C186" s="235">
        <v>-2.1000000000000001E-2</v>
      </c>
      <c r="E186">
        <f t="shared" si="4"/>
        <v>9.0499999999999989</v>
      </c>
      <c r="G186">
        <f t="shared" si="5"/>
        <v>4.5249999999999995</v>
      </c>
    </row>
    <row r="187" spans="2:7">
      <c r="B187" s="235">
        <v>9</v>
      </c>
      <c r="C187" s="235">
        <v>-1.6E-2</v>
      </c>
      <c r="E187">
        <f t="shared" si="4"/>
        <v>9.1</v>
      </c>
      <c r="G187">
        <f t="shared" si="5"/>
        <v>4.55</v>
      </c>
    </row>
    <row r="188" spans="2:7">
      <c r="B188" s="235">
        <v>9.0500000000000007</v>
      </c>
      <c r="C188" s="235">
        <v>-1.6E-2</v>
      </c>
      <c r="E188">
        <f t="shared" si="4"/>
        <v>9.15</v>
      </c>
      <c r="G188">
        <f t="shared" si="5"/>
        <v>4.5750000000000002</v>
      </c>
    </row>
    <row r="189" spans="2:7">
      <c r="B189" s="235">
        <v>9.1</v>
      </c>
      <c r="C189" s="235">
        <v>-2.1000000000000001E-2</v>
      </c>
      <c r="E189">
        <f t="shared" si="4"/>
        <v>9.1999999999999993</v>
      </c>
      <c r="G189">
        <f t="shared" si="5"/>
        <v>4.5999999999999996</v>
      </c>
    </row>
    <row r="190" spans="2:7">
      <c r="B190" s="235">
        <v>9.15</v>
      </c>
      <c r="C190" s="235">
        <v>-2.1000000000000001E-2</v>
      </c>
      <c r="E190">
        <f t="shared" si="4"/>
        <v>9.25</v>
      </c>
      <c r="G190">
        <f t="shared" si="5"/>
        <v>4.625</v>
      </c>
    </row>
    <row r="191" spans="2:7">
      <c r="B191" s="235">
        <v>9.1999999999999993</v>
      </c>
      <c r="C191" s="235">
        <v>-2.1000000000000001E-2</v>
      </c>
      <c r="E191">
        <f t="shared" si="4"/>
        <v>9.2999999999999989</v>
      </c>
      <c r="G191">
        <f t="shared" si="5"/>
        <v>4.6499999999999995</v>
      </c>
    </row>
    <row r="192" spans="2:7">
      <c r="B192" s="235">
        <v>9.25</v>
      </c>
      <c r="C192" s="235">
        <v>-2.1000000000000001E-2</v>
      </c>
      <c r="E192">
        <f t="shared" si="4"/>
        <v>9.35</v>
      </c>
      <c r="G192">
        <f t="shared" si="5"/>
        <v>4.6749999999999998</v>
      </c>
    </row>
    <row r="193" spans="2:7">
      <c r="B193" s="235">
        <v>9.3000000000000007</v>
      </c>
      <c r="C193" s="235">
        <v>-2.1000000000000001E-2</v>
      </c>
      <c r="E193">
        <f t="shared" si="4"/>
        <v>9.4</v>
      </c>
      <c r="G193">
        <f t="shared" si="5"/>
        <v>4.7</v>
      </c>
    </row>
    <row r="194" spans="2:7">
      <c r="B194" s="235">
        <v>9.35</v>
      </c>
      <c r="C194" s="235">
        <v>-2.1000000000000001E-2</v>
      </c>
      <c r="E194">
        <f t="shared" si="4"/>
        <v>9.4499999999999993</v>
      </c>
      <c r="G194">
        <f t="shared" si="5"/>
        <v>4.7249999999999996</v>
      </c>
    </row>
    <row r="195" spans="2:7">
      <c r="B195" s="235">
        <v>9.4</v>
      </c>
      <c r="C195" s="235">
        <v>-2.1000000000000001E-2</v>
      </c>
      <c r="E195">
        <f t="shared" si="4"/>
        <v>9.5</v>
      </c>
      <c r="G195">
        <f t="shared" si="5"/>
        <v>4.75</v>
      </c>
    </row>
    <row r="196" spans="2:7">
      <c r="B196" s="235">
        <v>9.4499999999999993</v>
      </c>
      <c r="C196" s="235">
        <v>-1.6E-2</v>
      </c>
      <c r="E196">
        <f t="shared" si="4"/>
        <v>9.5499999999999989</v>
      </c>
      <c r="G196">
        <f t="shared" si="5"/>
        <v>4.7749999999999995</v>
      </c>
    </row>
    <row r="197" spans="2:7">
      <c r="B197" s="235">
        <v>9.5</v>
      </c>
      <c r="C197" s="235">
        <v>-1.6E-2</v>
      </c>
      <c r="E197">
        <f t="shared" si="4"/>
        <v>9.6</v>
      </c>
      <c r="G197">
        <f t="shared" si="5"/>
        <v>4.8</v>
      </c>
    </row>
    <row r="198" spans="2:7">
      <c r="B198" s="235">
        <v>9.5500000000000007</v>
      </c>
      <c r="C198" s="235">
        <v>-1.6E-2</v>
      </c>
      <c r="E198">
        <f t="shared" si="4"/>
        <v>9.65</v>
      </c>
      <c r="G198">
        <f t="shared" si="5"/>
        <v>4.8250000000000002</v>
      </c>
    </row>
    <row r="199" spans="2:7">
      <c r="B199" s="235">
        <v>9.6</v>
      </c>
      <c r="C199" s="235">
        <v>-1.6E-2</v>
      </c>
      <c r="E199">
        <f t="shared" si="4"/>
        <v>9.6999999999999993</v>
      </c>
      <c r="G199">
        <f t="shared" si="5"/>
        <v>4.8499999999999996</v>
      </c>
    </row>
    <row r="200" spans="2:7">
      <c r="B200" s="235">
        <v>9.65</v>
      </c>
      <c r="C200" s="235">
        <v>-1.6E-2</v>
      </c>
      <c r="E200">
        <f t="shared" ref="E200:E263" si="6">B200+0.1</f>
        <v>9.75</v>
      </c>
      <c r="G200">
        <f t="shared" ref="G200:G263" si="7">0.5*E200</f>
        <v>4.875</v>
      </c>
    </row>
    <row r="201" spans="2:7">
      <c r="B201" s="235">
        <v>9.6999999999999993</v>
      </c>
      <c r="C201" s="235">
        <v>-2.1000000000000001E-2</v>
      </c>
      <c r="E201">
        <f t="shared" si="6"/>
        <v>9.7999999999999989</v>
      </c>
      <c r="G201">
        <f t="shared" si="7"/>
        <v>4.8999999999999995</v>
      </c>
    </row>
    <row r="202" spans="2:7">
      <c r="B202" s="235">
        <v>9.75</v>
      </c>
      <c r="C202" s="235">
        <v>-1.6E-2</v>
      </c>
      <c r="E202">
        <f t="shared" si="6"/>
        <v>9.85</v>
      </c>
      <c r="G202">
        <f t="shared" si="7"/>
        <v>4.9249999999999998</v>
      </c>
    </row>
    <row r="203" spans="2:7">
      <c r="B203" s="235">
        <v>9.8000000000000007</v>
      </c>
      <c r="C203" s="235">
        <v>-1.6E-2</v>
      </c>
      <c r="E203">
        <f t="shared" si="6"/>
        <v>9.9</v>
      </c>
      <c r="G203">
        <f t="shared" si="7"/>
        <v>4.95</v>
      </c>
    </row>
    <row r="204" spans="2:7">
      <c r="B204" s="235">
        <v>9.85</v>
      </c>
      <c r="C204" s="235">
        <v>-2.1000000000000001E-2</v>
      </c>
      <c r="E204">
        <f t="shared" si="6"/>
        <v>9.9499999999999993</v>
      </c>
      <c r="G204">
        <f t="shared" si="7"/>
        <v>4.9749999999999996</v>
      </c>
    </row>
    <row r="205" spans="2:7">
      <c r="B205" s="235">
        <v>9.9</v>
      </c>
      <c r="C205" s="235">
        <v>-2.1000000000000001E-2</v>
      </c>
      <c r="E205">
        <f t="shared" si="6"/>
        <v>10</v>
      </c>
      <c r="G205">
        <f t="shared" si="7"/>
        <v>5</v>
      </c>
    </row>
    <row r="206" spans="2:7">
      <c r="B206" s="235">
        <v>9.9499999999999993</v>
      </c>
      <c r="C206" s="235">
        <v>-1.6E-2</v>
      </c>
      <c r="E206">
        <f t="shared" si="6"/>
        <v>10.049999999999999</v>
      </c>
      <c r="G206">
        <f t="shared" si="7"/>
        <v>5.0249999999999995</v>
      </c>
    </row>
    <row r="207" spans="2:7">
      <c r="B207" s="235">
        <v>10</v>
      </c>
      <c r="C207" s="235">
        <v>-1.6E-2</v>
      </c>
      <c r="E207">
        <f t="shared" si="6"/>
        <v>10.1</v>
      </c>
      <c r="G207">
        <f t="shared" si="7"/>
        <v>5.05</v>
      </c>
    </row>
    <row r="208" spans="2:7">
      <c r="B208" s="235">
        <v>10.050000000000001</v>
      </c>
      <c r="C208" s="235">
        <v>-1.6E-2</v>
      </c>
      <c r="E208">
        <f t="shared" si="6"/>
        <v>10.15</v>
      </c>
      <c r="G208">
        <f t="shared" si="7"/>
        <v>5.0750000000000002</v>
      </c>
    </row>
    <row r="209" spans="2:7">
      <c r="B209" s="235">
        <v>10.1</v>
      </c>
      <c r="C209" s="235">
        <v>-1.6E-2</v>
      </c>
      <c r="E209">
        <f t="shared" si="6"/>
        <v>10.199999999999999</v>
      </c>
      <c r="G209">
        <f t="shared" si="7"/>
        <v>5.0999999999999996</v>
      </c>
    </row>
    <row r="210" spans="2:7">
      <c r="B210" s="235">
        <v>10.15</v>
      </c>
      <c r="C210" s="235">
        <v>-1.6E-2</v>
      </c>
      <c r="E210">
        <f t="shared" si="6"/>
        <v>10.25</v>
      </c>
      <c r="G210">
        <f t="shared" si="7"/>
        <v>5.125</v>
      </c>
    </row>
    <row r="211" spans="2:7">
      <c r="B211" s="235">
        <v>10.199999999999999</v>
      </c>
      <c r="C211" s="235">
        <v>-1.6E-2</v>
      </c>
      <c r="E211">
        <f t="shared" si="6"/>
        <v>10.299999999999999</v>
      </c>
      <c r="G211">
        <f t="shared" si="7"/>
        <v>5.1499999999999995</v>
      </c>
    </row>
    <row r="212" spans="2:7">
      <c r="B212" s="235">
        <v>10.25</v>
      </c>
      <c r="C212" s="235">
        <v>-1.6E-2</v>
      </c>
      <c r="E212">
        <f t="shared" si="6"/>
        <v>10.35</v>
      </c>
      <c r="G212">
        <f t="shared" si="7"/>
        <v>5.1749999999999998</v>
      </c>
    </row>
    <row r="213" spans="2:7">
      <c r="B213" s="235">
        <v>10.3</v>
      </c>
      <c r="C213" s="235">
        <v>-2.1000000000000001E-2</v>
      </c>
      <c r="E213">
        <f t="shared" si="6"/>
        <v>10.4</v>
      </c>
      <c r="G213">
        <f t="shared" si="7"/>
        <v>5.2</v>
      </c>
    </row>
    <row r="214" spans="2:7">
      <c r="B214" s="235">
        <v>10.35</v>
      </c>
      <c r="C214" s="235">
        <v>-1.6E-2</v>
      </c>
      <c r="E214">
        <f t="shared" si="6"/>
        <v>10.45</v>
      </c>
      <c r="G214">
        <f t="shared" si="7"/>
        <v>5.2249999999999996</v>
      </c>
    </row>
    <row r="215" spans="2:7">
      <c r="B215" s="235">
        <v>10.4</v>
      </c>
      <c r="C215" s="235">
        <v>-1.6E-2</v>
      </c>
      <c r="E215">
        <f t="shared" si="6"/>
        <v>10.5</v>
      </c>
      <c r="G215">
        <f t="shared" si="7"/>
        <v>5.25</v>
      </c>
    </row>
    <row r="216" spans="2:7">
      <c r="B216" s="235">
        <v>10.45</v>
      </c>
      <c r="C216" s="235">
        <v>-1.6E-2</v>
      </c>
      <c r="E216">
        <f t="shared" si="6"/>
        <v>10.549999999999999</v>
      </c>
      <c r="G216">
        <f t="shared" si="7"/>
        <v>5.2749999999999995</v>
      </c>
    </row>
    <row r="217" spans="2:7">
      <c r="B217" s="235">
        <v>10.5</v>
      </c>
      <c r="C217" s="235">
        <v>-1.6E-2</v>
      </c>
      <c r="E217">
        <f t="shared" si="6"/>
        <v>10.6</v>
      </c>
      <c r="G217">
        <f t="shared" si="7"/>
        <v>5.3</v>
      </c>
    </row>
    <row r="218" spans="2:7">
      <c r="B218" s="235">
        <v>10.55</v>
      </c>
      <c r="C218" s="235">
        <v>-1.6E-2</v>
      </c>
      <c r="E218">
        <f t="shared" si="6"/>
        <v>10.65</v>
      </c>
      <c r="G218">
        <f t="shared" si="7"/>
        <v>5.3250000000000002</v>
      </c>
    </row>
    <row r="219" spans="2:7">
      <c r="B219" s="235">
        <v>10.6</v>
      </c>
      <c r="C219" s="235">
        <v>-1.6E-2</v>
      </c>
      <c r="E219">
        <f t="shared" si="6"/>
        <v>10.7</v>
      </c>
      <c r="G219">
        <f t="shared" si="7"/>
        <v>5.35</v>
      </c>
    </row>
    <row r="220" spans="2:7">
      <c r="B220" s="235">
        <v>10.65</v>
      </c>
      <c r="C220" s="235">
        <v>-1.6E-2</v>
      </c>
      <c r="E220">
        <f t="shared" si="6"/>
        <v>10.75</v>
      </c>
      <c r="G220">
        <f t="shared" si="7"/>
        <v>5.375</v>
      </c>
    </row>
    <row r="221" spans="2:7">
      <c r="B221" s="235">
        <v>10.7</v>
      </c>
      <c r="C221" s="235">
        <v>-1.6E-2</v>
      </c>
      <c r="E221">
        <f t="shared" si="6"/>
        <v>10.799999999999999</v>
      </c>
      <c r="G221">
        <f t="shared" si="7"/>
        <v>5.3999999999999995</v>
      </c>
    </row>
    <row r="222" spans="2:7">
      <c r="B222" s="235">
        <v>10.75</v>
      </c>
      <c r="C222" s="235">
        <v>-1.6E-2</v>
      </c>
      <c r="E222">
        <f t="shared" si="6"/>
        <v>10.85</v>
      </c>
      <c r="G222">
        <f t="shared" si="7"/>
        <v>5.4249999999999998</v>
      </c>
    </row>
    <row r="223" spans="2:7">
      <c r="B223" s="235">
        <v>10.8</v>
      </c>
      <c r="C223" s="235">
        <v>-1.6E-2</v>
      </c>
      <c r="E223">
        <f t="shared" si="6"/>
        <v>10.9</v>
      </c>
      <c r="G223">
        <f t="shared" si="7"/>
        <v>5.45</v>
      </c>
    </row>
    <row r="224" spans="2:7">
      <c r="B224" s="235">
        <v>10.85</v>
      </c>
      <c r="C224" s="235">
        <v>-2.1000000000000001E-2</v>
      </c>
      <c r="E224">
        <f t="shared" si="6"/>
        <v>10.95</v>
      </c>
      <c r="G224">
        <f t="shared" si="7"/>
        <v>5.4749999999999996</v>
      </c>
    </row>
    <row r="225" spans="2:7">
      <c r="B225" s="235">
        <v>10.9</v>
      </c>
      <c r="C225" s="235">
        <v>-1.6E-2</v>
      </c>
      <c r="E225">
        <f t="shared" si="6"/>
        <v>11</v>
      </c>
      <c r="G225">
        <f t="shared" si="7"/>
        <v>5.5</v>
      </c>
    </row>
    <row r="226" spans="2:7">
      <c r="B226" s="235">
        <v>10.95</v>
      </c>
      <c r="C226" s="235">
        <v>-1.6E-2</v>
      </c>
      <c r="E226">
        <f t="shared" si="6"/>
        <v>11.049999999999999</v>
      </c>
      <c r="G226">
        <f t="shared" si="7"/>
        <v>5.5249999999999995</v>
      </c>
    </row>
    <row r="227" spans="2:7">
      <c r="B227" s="235">
        <v>11</v>
      </c>
      <c r="C227" s="235">
        <v>-1.6E-2</v>
      </c>
      <c r="E227">
        <f t="shared" si="6"/>
        <v>11.1</v>
      </c>
      <c r="G227">
        <f t="shared" si="7"/>
        <v>5.55</v>
      </c>
    </row>
    <row r="228" spans="2:7">
      <c r="B228" s="235">
        <v>11.05</v>
      </c>
      <c r="C228" s="235">
        <v>-1.6E-2</v>
      </c>
      <c r="E228">
        <f t="shared" si="6"/>
        <v>11.15</v>
      </c>
      <c r="G228">
        <f t="shared" si="7"/>
        <v>5.5750000000000002</v>
      </c>
    </row>
    <row r="229" spans="2:7">
      <c r="B229" s="235">
        <v>11.1</v>
      </c>
      <c r="C229" s="235">
        <v>-1.6E-2</v>
      </c>
      <c r="E229">
        <f t="shared" si="6"/>
        <v>11.2</v>
      </c>
      <c r="G229">
        <f t="shared" si="7"/>
        <v>5.6</v>
      </c>
    </row>
    <row r="230" spans="2:7">
      <c r="B230" s="235">
        <v>11.15</v>
      </c>
      <c r="C230" s="235">
        <v>-1.6E-2</v>
      </c>
      <c r="E230">
        <f t="shared" si="6"/>
        <v>11.25</v>
      </c>
      <c r="G230">
        <f t="shared" si="7"/>
        <v>5.625</v>
      </c>
    </row>
    <row r="231" spans="2:7">
      <c r="B231" s="235">
        <v>11.2</v>
      </c>
      <c r="C231" s="235">
        <v>-1.6E-2</v>
      </c>
      <c r="E231">
        <f t="shared" si="6"/>
        <v>11.299999999999999</v>
      </c>
      <c r="G231">
        <f t="shared" si="7"/>
        <v>5.6499999999999995</v>
      </c>
    </row>
    <row r="232" spans="2:7">
      <c r="B232" s="235">
        <v>11.25</v>
      </c>
      <c r="C232" s="235">
        <v>-1.6E-2</v>
      </c>
      <c r="E232">
        <f t="shared" si="6"/>
        <v>11.35</v>
      </c>
      <c r="G232">
        <f t="shared" si="7"/>
        <v>5.6749999999999998</v>
      </c>
    </row>
    <row r="233" spans="2:7">
      <c r="B233" s="235">
        <v>11.3</v>
      </c>
      <c r="C233" s="235">
        <v>-1.6E-2</v>
      </c>
      <c r="E233">
        <f t="shared" si="6"/>
        <v>11.4</v>
      </c>
      <c r="G233">
        <f t="shared" si="7"/>
        <v>5.7</v>
      </c>
    </row>
    <row r="234" spans="2:7">
      <c r="B234" s="235">
        <v>11.35</v>
      </c>
      <c r="C234" s="235">
        <v>-2.1000000000000001E-2</v>
      </c>
      <c r="E234">
        <f t="shared" si="6"/>
        <v>11.45</v>
      </c>
      <c r="G234">
        <f t="shared" si="7"/>
        <v>5.7249999999999996</v>
      </c>
    </row>
    <row r="235" spans="2:7">
      <c r="B235" s="235">
        <v>11.4</v>
      </c>
      <c r="C235" s="235">
        <v>-1.6E-2</v>
      </c>
      <c r="E235">
        <f t="shared" si="6"/>
        <v>11.5</v>
      </c>
      <c r="G235">
        <f t="shared" si="7"/>
        <v>5.75</v>
      </c>
    </row>
    <row r="236" spans="2:7">
      <c r="B236" s="235">
        <v>11.45</v>
      </c>
      <c r="C236" s="235">
        <v>-1.6E-2</v>
      </c>
      <c r="E236">
        <f t="shared" si="6"/>
        <v>11.549999999999999</v>
      </c>
      <c r="G236">
        <f t="shared" si="7"/>
        <v>5.7749999999999995</v>
      </c>
    </row>
    <row r="237" spans="2:7">
      <c r="B237" s="235">
        <v>11.5</v>
      </c>
      <c r="C237" s="235">
        <v>-1.6E-2</v>
      </c>
      <c r="E237">
        <f t="shared" si="6"/>
        <v>11.6</v>
      </c>
      <c r="G237">
        <f t="shared" si="7"/>
        <v>5.8</v>
      </c>
    </row>
    <row r="238" spans="2:7">
      <c r="B238" s="235">
        <v>11.55</v>
      </c>
      <c r="C238" s="235">
        <v>-1.6E-2</v>
      </c>
      <c r="E238">
        <f t="shared" si="6"/>
        <v>11.65</v>
      </c>
      <c r="G238">
        <f t="shared" si="7"/>
        <v>5.8250000000000002</v>
      </c>
    </row>
    <row r="239" spans="2:7">
      <c r="B239" s="235">
        <v>11.6</v>
      </c>
      <c r="C239" s="235">
        <v>-1.6E-2</v>
      </c>
      <c r="E239">
        <f t="shared" si="6"/>
        <v>11.7</v>
      </c>
      <c r="G239">
        <f t="shared" si="7"/>
        <v>5.85</v>
      </c>
    </row>
    <row r="240" spans="2:7">
      <c r="B240" s="235">
        <v>11.65</v>
      </c>
      <c r="C240" s="235">
        <v>-1.6E-2</v>
      </c>
      <c r="E240">
        <f t="shared" si="6"/>
        <v>11.75</v>
      </c>
      <c r="G240">
        <f t="shared" si="7"/>
        <v>5.875</v>
      </c>
    </row>
    <row r="241" spans="2:7">
      <c r="B241" s="235">
        <v>11.7</v>
      </c>
      <c r="C241" s="235">
        <v>-1.6E-2</v>
      </c>
      <c r="E241">
        <f t="shared" si="6"/>
        <v>11.799999999999999</v>
      </c>
      <c r="G241">
        <f t="shared" si="7"/>
        <v>5.8999999999999995</v>
      </c>
    </row>
    <row r="242" spans="2:7">
      <c r="B242" s="235">
        <v>11.75</v>
      </c>
      <c r="C242" s="235">
        <v>-1.6E-2</v>
      </c>
      <c r="E242">
        <f t="shared" si="6"/>
        <v>11.85</v>
      </c>
      <c r="G242">
        <f t="shared" si="7"/>
        <v>5.9249999999999998</v>
      </c>
    </row>
    <row r="243" spans="2:7">
      <c r="B243" s="235">
        <v>11.8</v>
      </c>
      <c r="C243" s="235">
        <v>-1.6E-2</v>
      </c>
      <c r="E243">
        <f t="shared" si="6"/>
        <v>11.9</v>
      </c>
      <c r="G243">
        <f t="shared" si="7"/>
        <v>5.95</v>
      </c>
    </row>
    <row r="244" spans="2:7">
      <c r="B244" s="235">
        <v>11.85</v>
      </c>
      <c r="C244" s="235">
        <v>-1.6E-2</v>
      </c>
      <c r="E244">
        <f t="shared" si="6"/>
        <v>11.95</v>
      </c>
      <c r="G244">
        <f t="shared" si="7"/>
        <v>5.9749999999999996</v>
      </c>
    </row>
    <row r="245" spans="2:7">
      <c r="B245" s="235">
        <v>11.9</v>
      </c>
      <c r="C245" s="235">
        <v>-1.6E-2</v>
      </c>
      <c r="E245">
        <f t="shared" si="6"/>
        <v>12</v>
      </c>
      <c r="G245">
        <f t="shared" si="7"/>
        <v>6</v>
      </c>
    </row>
    <row r="246" spans="2:7">
      <c r="B246" s="235">
        <v>11.95</v>
      </c>
      <c r="C246" s="235">
        <v>-1.6E-2</v>
      </c>
      <c r="E246">
        <f t="shared" si="6"/>
        <v>12.049999999999999</v>
      </c>
      <c r="G246">
        <f t="shared" si="7"/>
        <v>6.0249999999999995</v>
      </c>
    </row>
    <row r="247" spans="2:7">
      <c r="B247" s="235">
        <v>12</v>
      </c>
      <c r="C247" s="235">
        <v>-1.6E-2</v>
      </c>
      <c r="E247">
        <f t="shared" si="6"/>
        <v>12.1</v>
      </c>
      <c r="G247">
        <f t="shared" si="7"/>
        <v>6.05</v>
      </c>
    </row>
    <row r="248" spans="2:7">
      <c r="B248" s="235">
        <v>12.05</v>
      </c>
      <c r="C248" s="235">
        <v>-2.1000000000000001E-2</v>
      </c>
      <c r="E248">
        <f t="shared" si="6"/>
        <v>12.15</v>
      </c>
      <c r="G248">
        <f t="shared" si="7"/>
        <v>6.0750000000000002</v>
      </c>
    </row>
    <row r="249" spans="2:7">
      <c r="B249" s="235">
        <v>12.1</v>
      </c>
      <c r="C249" s="235">
        <v>-1.6E-2</v>
      </c>
      <c r="E249">
        <f t="shared" si="6"/>
        <v>12.2</v>
      </c>
      <c r="G249">
        <f t="shared" si="7"/>
        <v>6.1</v>
      </c>
    </row>
    <row r="250" spans="2:7">
      <c r="B250" s="235">
        <v>12.15</v>
      </c>
      <c r="C250" s="235">
        <v>-1.6E-2</v>
      </c>
      <c r="E250">
        <f t="shared" si="6"/>
        <v>12.25</v>
      </c>
      <c r="G250">
        <f t="shared" si="7"/>
        <v>6.125</v>
      </c>
    </row>
    <row r="251" spans="2:7">
      <c r="B251" s="235">
        <v>12.2</v>
      </c>
      <c r="C251" s="235">
        <v>-1.6E-2</v>
      </c>
      <c r="E251">
        <f t="shared" si="6"/>
        <v>12.299999999999999</v>
      </c>
      <c r="G251">
        <f t="shared" si="7"/>
        <v>6.1499999999999995</v>
      </c>
    </row>
    <row r="252" spans="2:7">
      <c r="B252" s="235">
        <v>12.25</v>
      </c>
      <c r="C252" s="235">
        <v>-2.1000000000000001E-2</v>
      </c>
      <c r="E252">
        <f t="shared" si="6"/>
        <v>12.35</v>
      </c>
      <c r="G252">
        <f t="shared" si="7"/>
        <v>6.1749999999999998</v>
      </c>
    </row>
    <row r="253" spans="2:7">
      <c r="B253" s="235">
        <v>12.3</v>
      </c>
      <c r="C253" s="235">
        <v>-2.1000000000000001E-2</v>
      </c>
      <c r="E253">
        <f t="shared" si="6"/>
        <v>12.4</v>
      </c>
      <c r="G253">
        <f t="shared" si="7"/>
        <v>6.2</v>
      </c>
    </row>
    <row r="254" spans="2:7">
      <c r="B254" s="235">
        <v>12.35</v>
      </c>
      <c r="C254" s="235">
        <v>-2.1000000000000001E-2</v>
      </c>
      <c r="E254">
        <f t="shared" si="6"/>
        <v>12.45</v>
      </c>
      <c r="G254">
        <f t="shared" si="7"/>
        <v>6.2249999999999996</v>
      </c>
    </row>
    <row r="255" spans="2:7">
      <c r="B255" s="235">
        <v>12.4</v>
      </c>
      <c r="C255" s="235">
        <v>-2.1000000000000001E-2</v>
      </c>
      <c r="E255">
        <f t="shared" si="6"/>
        <v>12.5</v>
      </c>
      <c r="G255">
        <f t="shared" si="7"/>
        <v>6.25</v>
      </c>
    </row>
    <row r="256" spans="2:7">
      <c r="B256" s="235">
        <v>12.45</v>
      </c>
      <c r="C256" s="235">
        <v>-2.1000000000000001E-2</v>
      </c>
      <c r="E256">
        <f t="shared" si="6"/>
        <v>12.549999999999999</v>
      </c>
      <c r="G256">
        <f t="shared" si="7"/>
        <v>6.2749999999999995</v>
      </c>
    </row>
    <row r="257" spans="2:7">
      <c r="B257" s="235">
        <v>12.5</v>
      </c>
      <c r="C257" s="235">
        <v>-2.1000000000000001E-2</v>
      </c>
      <c r="E257">
        <f t="shared" si="6"/>
        <v>12.6</v>
      </c>
      <c r="G257">
        <f t="shared" si="7"/>
        <v>6.3</v>
      </c>
    </row>
    <row r="258" spans="2:7">
      <c r="B258" s="235">
        <v>12.55</v>
      </c>
      <c r="C258" s="235">
        <v>-1.6E-2</v>
      </c>
      <c r="E258">
        <f t="shared" si="6"/>
        <v>12.65</v>
      </c>
      <c r="G258">
        <f t="shared" si="7"/>
        <v>6.3250000000000002</v>
      </c>
    </row>
    <row r="259" spans="2:7">
      <c r="B259" s="235">
        <v>12.6</v>
      </c>
      <c r="C259" s="235">
        <v>-1.6E-2</v>
      </c>
      <c r="E259">
        <f t="shared" si="6"/>
        <v>12.7</v>
      </c>
      <c r="G259">
        <f t="shared" si="7"/>
        <v>6.35</v>
      </c>
    </row>
    <row r="260" spans="2:7">
      <c r="B260" s="235">
        <v>12.65</v>
      </c>
      <c r="C260" s="235">
        <v>-1.6E-2</v>
      </c>
      <c r="E260">
        <f t="shared" si="6"/>
        <v>12.75</v>
      </c>
      <c r="G260">
        <f t="shared" si="7"/>
        <v>6.375</v>
      </c>
    </row>
    <row r="261" spans="2:7">
      <c r="B261" s="235">
        <v>12.7</v>
      </c>
      <c r="C261" s="235">
        <v>-1.6E-2</v>
      </c>
      <c r="E261">
        <f t="shared" si="6"/>
        <v>12.799999999999999</v>
      </c>
      <c r="G261">
        <f t="shared" si="7"/>
        <v>6.3999999999999995</v>
      </c>
    </row>
    <row r="262" spans="2:7">
      <c r="B262" s="235">
        <v>12.75</v>
      </c>
      <c r="C262" s="235">
        <v>-1.6E-2</v>
      </c>
      <c r="E262">
        <f t="shared" si="6"/>
        <v>12.85</v>
      </c>
      <c r="G262">
        <f t="shared" si="7"/>
        <v>6.4249999999999998</v>
      </c>
    </row>
    <row r="263" spans="2:7">
      <c r="B263" s="235">
        <v>12.8</v>
      </c>
      <c r="C263" s="235">
        <v>-1.6E-2</v>
      </c>
      <c r="E263">
        <f t="shared" si="6"/>
        <v>12.9</v>
      </c>
      <c r="G263">
        <f t="shared" si="7"/>
        <v>6.45</v>
      </c>
    </row>
    <row r="264" spans="2:7">
      <c r="B264" s="235">
        <v>12.85</v>
      </c>
      <c r="C264" s="235">
        <v>-1.6E-2</v>
      </c>
      <c r="E264">
        <f t="shared" ref="E264:E327" si="8">B264+0.1</f>
        <v>12.95</v>
      </c>
      <c r="G264">
        <f t="shared" ref="G264:G327" si="9">0.5*E264</f>
        <v>6.4749999999999996</v>
      </c>
    </row>
    <row r="265" spans="2:7">
      <c r="B265" s="235">
        <v>12.9</v>
      </c>
      <c r="C265" s="235">
        <v>-1.6E-2</v>
      </c>
      <c r="E265">
        <f t="shared" si="8"/>
        <v>13</v>
      </c>
      <c r="G265">
        <f t="shared" si="9"/>
        <v>6.5</v>
      </c>
    </row>
    <row r="266" spans="2:7">
      <c r="B266" s="235">
        <v>12.95</v>
      </c>
      <c r="C266" s="235">
        <v>-1.6E-2</v>
      </c>
      <c r="E266">
        <f t="shared" si="8"/>
        <v>13.049999999999999</v>
      </c>
      <c r="G266">
        <f t="shared" si="9"/>
        <v>6.5249999999999995</v>
      </c>
    </row>
    <row r="267" spans="2:7">
      <c r="B267" s="235">
        <v>13</v>
      </c>
      <c r="C267" s="235">
        <v>-1.6E-2</v>
      </c>
      <c r="E267">
        <f t="shared" si="8"/>
        <v>13.1</v>
      </c>
      <c r="G267">
        <f t="shared" si="9"/>
        <v>6.55</v>
      </c>
    </row>
    <row r="268" spans="2:7">
      <c r="B268" s="235">
        <v>13.05</v>
      </c>
      <c r="C268" s="235">
        <v>-1.6E-2</v>
      </c>
      <c r="E268">
        <f t="shared" si="8"/>
        <v>13.15</v>
      </c>
      <c r="G268">
        <f t="shared" si="9"/>
        <v>6.5750000000000002</v>
      </c>
    </row>
    <row r="269" spans="2:7">
      <c r="B269" s="235">
        <v>13.1</v>
      </c>
      <c r="C269" s="235">
        <v>-1.6E-2</v>
      </c>
      <c r="E269">
        <f t="shared" si="8"/>
        <v>13.2</v>
      </c>
      <c r="G269">
        <f t="shared" si="9"/>
        <v>6.6</v>
      </c>
    </row>
    <row r="270" spans="2:7">
      <c r="B270" s="235">
        <v>13.15</v>
      </c>
      <c r="C270" s="235">
        <v>-2.1000000000000001E-2</v>
      </c>
      <c r="E270">
        <f t="shared" si="8"/>
        <v>13.25</v>
      </c>
      <c r="G270">
        <f t="shared" si="9"/>
        <v>6.625</v>
      </c>
    </row>
    <row r="271" spans="2:7">
      <c r="B271" s="235">
        <v>13.2</v>
      </c>
      <c r="C271" s="235">
        <v>-1.6E-2</v>
      </c>
      <c r="E271">
        <f t="shared" si="8"/>
        <v>13.299999999999999</v>
      </c>
      <c r="G271">
        <f t="shared" si="9"/>
        <v>6.6499999999999995</v>
      </c>
    </row>
    <row r="272" spans="2:7">
      <c r="B272" s="235">
        <v>13.25</v>
      </c>
      <c r="C272" s="235">
        <v>-1.6E-2</v>
      </c>
      <c r="E272">
        <f t="shared" si="8"/>
        <v>13.35</v>
      </c>
      <c r="G272">
        <f t="shared" si="9"/>
        <v>6.6749999999999998</v>
      </c>
    </row>
    <row r="273" spans="2:7">
      <c r="B273" s="235">
        <v>13.3</v>
      </c>
      <c r="C273" s="235">
        <v>-1.6E-2</v>
      </c>
      <c r="E273">
        <f t="shared" si="8"/>
        <v>13.4</v>
      </c>
      <c r="G273">
        <f t="shared" si="9"/>
        <v>6.7</v>
      </c>
    </row>
    <row r="274" spans="2:7">
      <c r="B274" s="235">
        <v>13.35</v>
      </c>
      <c r="C274" s="235">
        <v>-1.6E-2</v>
      </c>
      <c r="E274">
        <f t="shared" si="8"/>
        <v>13.45</v>
      </c>
      <c r="G274">
        <f t="shared" si="9"/>
        <v>6.7249999999999996</v>
      </c>
    </row>
    <row r="275" spans="2:7">
      <c r="B275" s="235">
        <v>13.4</v>
      </c>
      <c r="C275" s="235">
        <v>-1.6E-2</v>
      </c>
      <c r="E275">
        <f t="shared" si="8"/>
        <v>13.5</v>
      </c>
      <c r="G275">
        <f t="shared" si="9"/>
        <v>6.75</v>
      </c>
    </row>
    <row r="276" spans="2:7">
      <c r="B276" s="235">
        <v>13.45</v>
      </c>
      <c r="C276" s="235">
        <v>-1.6E-2</v>
      </c>
      <c r="E276">
        <f t="shared" si="8"/>
        <v>13.549999999999999</v>
      </c>
      <c r="G276">
        <f t="shared" si="9"/>
        <v>6.7749999999999995</v>
      </c>
    </row>
    <row r="277" spans="2:7">
      <c r="B277" s="235">
        <v>13.5</v>
      </c>
      <c r="C277" s="235">
        <v>-1.6E-2</v>
      </c>
      <c r="E277">
        <f t="shared" si="8"/>
        <v>13.6</v>
      </c>
      <c r="G277">
        <f t="shared" si="9"/>
        <v>6.8</v>
      </c>
    </row>
    <row r="278" spans="2:7">
      <c r="B278" s="235">
        <v>13.55</v>
      </c>
      <c r="C278" s="235">
        <v>-1.6E-2</v>
      </c>
      <c r="E278">
        <f t="shared" si="8"/>
        <v>13.65</v>
      </c>
      <c r="G278">
        <f t="shared" si="9"/>
        <v>6.8250000000000002</v>
      </c>
    </row>
    <row r="279" spans="2:7">
      <c r="B279" s="235">
        <v>13.6</v>
      </c>
      <c r="C279" s="235">
        <v>-1.6E-2</v>
      </c>
      <c r="E279">
        <f t="shared" si="8"/>
        <v>13.7</v>
      </c>
      <c r="G279">
        <f t="shared" si="9"/>
        <v>6.85</v>
      </c>
    </row>
    <row r="280" spans="2:7">
      <c r="B280" s="235">
        <v>13.65</v>
      </c>
      <c r="C280" s="235">
        <v>-2.1000000000000001E-2</v>
      </c>
      <c r="E280">
        <f t="shared" si="8"/>
        <v>13.75</v>
      </c>
      <c r="G280">
        <f t="shared" si="9"/>
        <v>6.875</v>
      </c>
    </row>
    <row r="281" spans="2:7">
      <c r="B281" s="235">
        <v>13.7</v>
      </c>
      <c r="C281" s="235">
        <v>-2.1000000000000001E-2</v>
      </c>
      <c r="E281">
        <f t="shared" si="8"/>
        <v>13.799999999999999</v>
      </c>
      <c r="G281">
        <f t="shared" si="9"/>
        <v>6.8999999999999995</v>
      </c>
    </row>
    <row r="282" spans="2:7">
      <c r="B282" s="235">
        <v>13.75</v>
      </c>
      <c r="C282" s="235">
        <v>-1.6E-2</v>
      </c>
      <c r="E282">
        <f t="shared" si="8"/>
        <v>13.85</v>
      </c>
      <c r="G282">
        <f t="shared" si="9"/>
        <v>6.9249999999999998</v>
      </c>
    </row>
    <row r="283" spans="2:7">
      <c r="B283" s="235">
        <v>13.8</v>
      </c>
      <c r="C283" s="235">
        <v>-1.6E-2</v>
      </c>
      <c r="E283">
        <f t="shared" si="8"/>
        <v>13.9</v>
      </c>
      <c r="G283">
        <f t="shared" si="9"/>
        <v>6.95</v>
      </c>
    </row>
    <row r="284" spans="2:7">
      <c r="B284" s="235">
        <v>13.85</v>
      </c>
      <c r="C284" s="235">
        <v>-1.6E-2</v>
      </c>
      <c r="E284">
        <f t="shared" si="8"/>
        <v>13.95</v>
      </c>
      <c r="G284">
        <f t="shared" si="9"/>
        <v>6.9749999999999996</v>
      </c>
    </row>
    <row r="285" spans="2:7">
      <c r="B285" s="235">
        <v>13.9</v>
      </c>
      <c r="C285" s="235">
        <v>-1.6E-2</v>
      </c>
      <c r="E285">
        <f t="shared" si="8"/>
        <v>14</v>
      </c>
      <c r="G285">
        <f t="shared" si="9"/>
        <v>7</v>
      </c>
    </row>
    <row r="286" spans="2:7">
      <c r="B286" s="235">
        <v>13.95</v>
      </c>
      <c r="C286" s="235">
        <v>-1.6E-2</v>
      </c>
      <c r="E286">
        <f t="shared" si="8"/>
        <v>14.049999999999999</v>
      </c>
      <c r="G286">
        <f t="shared" si="9"/>
        <v>7.0249999999999995</v>
      </c>
    </row>
    <row r="287" spans="2:7">
      <c r="B287" s="235">
        <v>14</v>
      </c>
      <c r="C287" s="235">
        <v>-1.6E-2</v>
      </c>
      <c r="E287">
        <f t="shared" si="8"/>
        <v>14.1</v>
      </c>
      <c r="G287">
        <f t="shared" si="9"/>
        <v>7.05</v>
      </c>
    </row>
    <row r="288" spans="2:7">
      <c r="B288" s="235">
        <v>14.05</v>
      </c>
      <c r="C288" s="235">
        <v>-1.6E-2</v>
      </c>
      <c r="E288">
        <f t="shared" si="8"/>
        <v>14.15</v>
      </c>
      <c r="G288">
        <f t="shared" si="9"/>
        <v>7.0750000000000002</v>
      </c>
    </row>
    <row r="289" spans="2:7">
      <c r="B289" s="235">
        <v>14.1</v>
      </c>
      <c r="C289" s="235">
        <v>-1.6E-2</v>
      </c>
      <c r="E289">
        <f t="shared" si="8"/>
        <v>14.2</v>
      </c>
      <c r="G289">
        <f t="shared" si="9"/>
        <v>7.1</v>
      </c>
    </row>
    <row r="290" spans="2:7">
      <c r="B290" s="235">
        <v>14.15</v>
      </c>
      <c r="C290" s="235">
        <v>-2.1000000000000001E-2</v>
      </c>
      <c r="E290">
        <f t="shared" si="8"/>
        <v>14.25</v>
      </c>
      <c r="G290">
        <f t="shared" si="9"/>
        <v>7.125</v>
      </c>
    </row>
    <row r="291" spans="2:7">
      <c r="B291" s="235">
        <v>14.2</v>
      </c>
      <c r="C291" s="235">
        <v>-1.6E-2</v>
      </c>
      <c r="E291">
        <f t="shared" si="8"/>
        <v>14.299999999999999</v>
      </c>
      <c r="G291">
        <f t="shared" si="9"/>
        <v>7.1499999999999995</v>
      </c>
    </row>
    <row r="292" spans="2:7">
      <c r="B292" s="235">
        <v>14.25</v>
      </c>
      <c r="C292" s="235">
        <v>-1.6E-2</v>
      </c>
      <c r="E292">
        <f t="shared" si="8"/>
        <v>14.35</v>
      </c>
      <c r="G292">
        <f t="shared" si="9"/>
        <v>7.1749999999999998</v>
      </c>
    </row>
    <row r="293" spans="2:7">
      <c r="B293" s="235">
        <v>14.3</v>
      </c>
      <c r="C293" s="235">
        <v>-2.1000000000000001E-2</v>
      </c>
      <c r="E293">
        <f t="shared" si="8"/>
        <v>14.4</v>
      </c>
      <c r="G293">
        <f t="shared" si="9"/>
        <v>7.2</v>
      </c>
    </row>
    <row r="294" spans="2:7">
      <c r="B294" s="235">
        <v>14.35</v>
      </c>
      <c r="C294" s="235">
        <v>-1.6E-2</v>
      </c>
      <c r="E294">
        <f t="shared" si="8"/>
        <v>14.45</v>
      </c>
      <c r="G294">
        <f t="shared" si="9"/>
        <v>7.2249999999999996</v>
      </c>
    </row>
    <row r="295" spans="2:7">
      <c r="B295" s="235">
        <v>14.4</v>
      </c>
      <c r="C295" s="235">
        <v>-1.6E-2</v>
      </c>
      <c r="E295">
        <f t="shared" si="8"/>
        <v>14.5</v>
      </c>
      <c r="G295">
        <f t="shared" si="9"/>
        <v>7.25</v>
      </c>
    </row>
    <row r="296" spans="2:7">
      <c r="B296" s="235">
        <v>14.45</v>
      </c>
      <c r="C296" s="235">
        <v>-1.0999999999999999E-2</v>
      </c>
      <c r="E296">
        <f t="shared" si="8"/>
        <v>14.549999999999999</v>
      </c>
      <c r="G296">
        <f t="shared" si="9"/>
        <v>7.2749999999999995</v>
      </c>
    </row>
    <row r="297" spans="2:7">
      <c r="B297" s="235">
        <v>14.5</v>
      </c>
      <c r="C297" s="235">
        <v>-1.6E-2</v>
      </c>
      <c r="E297">
        <f t="shared" si="8"/>
        <v>14.6</v>
      </c>
      <c r="G297">
        <f t="shared" si="9"/>
        <v>7.3</v>
      </c>
    </row>
    <row r="298" spans="2:7">
      <c r="B298" s="235">
        <v>14.55</v>
      </c>
      <c r="C298" s="235">
        <v>-1.6E-2</v>
      </c>
      <c r="E298">
        <f t="shared" si="8"/>
        <v>14.65</v>
      </c>
      <c r="G298">
        <f t="shared" si="9"/>
        <v>7.3250000000000002</v>
      </c>
    </row>
    <row r="299" spans="2:7">
      <c r="B299" s="235">
        <v>14.6</v>
      </c>
      <c r="C299" s="235">
        <v>-1.6E-2</v>
      </c>
      <c r="E299">
        <f t="shared" si="8"/>
        <v>14.7</v>
      </c>
      <c r="G299">
        <f t="shared" si="9"/>
        <v>7.35</v>
      </c>
    </row>
    <row r="300" spans="2:7">
      <c r="B300" s="235">
        <v>14.65</v>
      </c>
      <c r="C300" s="235">
        <v>-2.1000000000000001E-2</v>
      </c>
      <c r="E300">
        <f t="shared" si="8"/>
        <v>14.75</v>
      </c>
      <c r="G300">
        <f t="shared" si="9"/>
        <v>7.375</v>
      </c>
    </row>
    <row r="301" spans="2:7">
      <c r="B301" s="235">
        <v>14.7</v>
      </c>
      <c r="C301" s="235">
        <v>-2.1000000000000001E-2</v>
      </c>
      <c r="E301">
        <f t="shared" si="8"/>
        <v>14.799999999999999</v>
      </c>
      <c r="G301">
        <f t="shared" si="9"/>
        <v>7.3999999999999995</v>
      </c>
    </row>
    <row r="302" spans="2:7">
      <c r="B302" s="235">
        <v>14.75</v>
      </c>
      <c r="C302" s="235">
        <v>-1.6E-2</v>
      </c>
      <c r="E302">
        <f t="shared" si="8"/>
        <v>14.85</v>
      </c>
      <c r="G302">
        <f t="shared" si="9"/>
        <v>7.4249999999999998</v>
      </c>
    </row>
    <row r="303" spans="2:7">
      <c r="B303" s="235">
        <v>14.8</v>
      </c>
      <c r="C303" s="235">
        <v>-1.6E-2</v>
      </c>
      <c r="E303">
        <f t="shared" si="8"/>
        <v>14.9</v>
      </c>
      <c r="G303">
        <f t="shared" si="9"/>
        <v>7.45</v>
      </c>
    </row>
    <row r="304" spans="2:7">
      <c r="B304" s="235">
        <v>14.85</v>
      </c>
      <c r="C304" s="235">
        <v>-1.6E-2</v>
      </c>
      <c r="E304">
        <f t="shared" si="8"/>
        <v>14.95</v>
      </c>
      <c r="G304">
        <f t="shared" si="9"/>
        <v>7.4749999999999996</v>
      </c>
    </row>
    <row r="305" spans="2:7">
      <c r="B305" s="235">
        <v>14.9</v>
      </c>
      <c r="C305" s="235">
        <v>-1.6E-2</v>
      </c>
      <c r="E305">
        <f t="shared" si="8"/>
        <v>15</v>
      </c>
      <c r="G305">
        <f t="shared" si="9"/>
        <v>7.5</v>
      </c>
    </row>
    <row r="306" spans="2:7">
      <c r="B306" s="235">
        <v>14.95</v>
      </c>
      <c r="C306" s="235">
        <v>-2.1000000000000001E-2</v>
      </c>
      <c r="E306">
        <f t="shared" si="8"/>
        <v>15.049999999999999</v>
      </c>
      <c r="G306">
        <f t="shared" si="9"/>
        <v>7.5249999999999995</v>
      </c>
    </row>
    <row r="307" spans="2:7">
      <c r="B307" s="235">
        <v>15</v>
      </c>
      <c r="C307" s="235">
        <v>-2.1000000000000001E-2</v>
      </c>
      <c r="E307">
        <f t="shared" si="8"/>
        <v>15.1</v>
      </c>
      <c r="G307">
        <f t="shared" si="9"/>
        <v>7.55</v>
      </c>
    </row>
    <row r="308" spans="2:7">
      <c r="B308" s="235">
        <v>15.05</v>
      </c>
      <c r="C308" s="235">
        <v>-1.6E-2</v>
      </c>
      <c r="E308">
        <f t="shared" si="8"/>
        <v>15.15</v>
      </c>
      <c r="G308">
        <f t="shared" si="9"/>
        <v>7.5750000000000002</v>
      </c>
    </row>
    <row r="309" spans="2:7">
      <c r="B309" s="235">
        <v>15.1</v>
      </c>
      <c r="C309" s="235">
        <v>-1.6E-2</v>
      </c>
      <c r="E309">
        <f t="shared" si="8"/>
        <v>15.2</v>
      </c>
      <c r="G309">
        <f t="shared" si="9"/>
        <v>7.6</v>
      </c>
    </row>
    <row r="310" spans="2:7">
      <c r="B310" s="235">
        <v>15.15</v>
      </c>
      <c r="C310" s="235">
        <v>-1.6E-2</v>
      </c>
      <c r="E310">
        <f t="shared" si="8"/>
        <v>15.25</v>
      </c>
      <c r="G310">
        <f t="shared" si="9"/>
        <v>7.625</v>
      </c>
    </row>
    <row r="311" spans="2:7">
      <c r="B311" s="235">
        <v>15.2</v>
      </c>
      <c r="C311" s="235">
        <v>-1.6E-2</v>
      </c>
      <c r="E311">
        <f t="shared" si="8"/>
        <v>15.299999999999999</v>
      </c>
      <c r="G311">
        <f t="shared" si="9"/>
        <v>7.6499999999999995</v>
      </c>
    </row>
    <row r="312" spans="2:7">
      <c r="B312" s="235">
        <v>15.25</v>
      </c>
      <c r="C312" s="235">
        <v>-1.6E-2</v>
      </c>
      <c r="E312">
        <f t="shared" si="8"/>
        <v>15.35</v>
      </c>
      <c r="G312">
        <f t="shared" si="9"/>
        <v>7.6749999999999998</v>
      </c>
    </row>
    <row r="313" spans="2:7">
      <c r="B313" s="235">
        <v>15.3</v>
      </c>
      <c r="C313" s="235">
        <v>-1.6E-2</v>
      </c>
      <c r="E313">
        <f t="shared" si="8"/>
        <v>15.4</v>
      </c>
      <c r="G313">
        <f t="shared" si="9"/>
        <v>7.7</v>
      </c>
    </row>
    <row r="314" spans="2:7">
      <c r="B314" s="235">
        <v>15.35</v>
      </c>
      <c r="C314" s="235">
        <v>-1.6E-2</v>
      </c>
      <c r="E314">
        <f t="shared" si="8"/>
        <v>15.45</v>
      </c>
      <c r="G314">
        <f t="shared" si="9"/>
        <v>7.7249999999999996</v>
      </c>
    </row>
    <row r="315" spans="2:7">
      <c r="B315" s="235">
        <v>15.4</v>
      </c>
      <c r="C315" s="235">
        <v>-1.6E-2</v>
      </c>
      <c r="E315">
        <f t="shared" si="8"/>
        <v>15.5</v>
      </c>
      <c r="G315">
        <f t="shared" si="9"/>
        <v>7.75</v>
      </c>
    </row>
    <row r="316" spans="2:7">
      <c r="B316" s="235">
        <v>15.45</v>
      </c>
      <c r="C316" s="235">
        <v>-2.1000000000000001E-2</v>
      </c>
      <c r="E316">
        <f t="shared" si="8"/>
        <v>15.549999999999999</v>
      </c>
      <c r="G316">
        <f t="shared" si="9"/>
        <v>7.7749999999999995</v>
      </c>
    </row>
    <row r="317" spans="2:7">
      <c r="B317" s="235">
        <v>15.5</v>
      </c>
      <c r="C317" s="235">
        <v>-1.6E-2</v>
      </c>
      <c r="E317">
        <f t="shared" si="8"/>
        <v>15.6</v>
      </c>
      <c r="G317">
        <f t="shared" si="9"/>
        <v>7.8</v>
      </c>
    </row>
    <row r="318" spans="2:7">
      <c r="B318" s="235">
        <v>15.55</v>
      </c>
      <c r="C318" s="235">
        <v>-1.6E-2</v>
      </c>
      <c r="E318">
        <f t="shared" si="8"/>
        <v>15.65</v>
      </c>
      <c r="G318">
        <f t="shared" si="9"/>
        <v>7.8250000000000002</v>
      </c>
    </row>
    <row r="319" spans="2:7">
      <c r="B319" s="235">
        <v>15.6</v>
      </c>
      <c r="C319" s="235">
        <v>-1.6E-2</v>
      </c>
      <c r="E319">
        <f t="shared" si="8"/>
        <v>15.7</v>
      </c>
      <c r="G319">
        <f t="shared" si="9"/>
        <v>7.85</v>
      </c>
    </row>
    <row r="320" spans="2:7">
      <c r="B320" s="235">
        <v>15.65</v>
      </c>
      <c r="C320" s="235">
        <v>-1.6E-2</v>
      </c>
      <c r="E320">
        <f t="shared" si="8"/>
        <v>15.75</v>
      </c>
      <c r="G320">
        <f t="shared" si="9"/>
        <v>7.875</v>
      </c>
    </row>
    <row r="321" spans="2:7">
      <c r="B321" s="235">
        <v>15.7</v>
      </c>
      <c r="C321" s="235">
        <v>-1.6E-2</v>
      </c>
      <c r="E321">
        <f t="shared" si="8"/>
        <v>15.799999999999999</v>
      </c>
      <c r="G321">
        <f t="shared" si="9"/>
        <v>7.8999999999999995</v>
      </c>
    </row>
    <row r="322" spans="2:7">
      <c r="B322" s="235">
        <v>15.75</v>
      </c>
      <c r="C322" s="235">
        <v>-2.1000000000000001E-2</v>
      </c>
      <c r="E322">
        <f t="shared" si="8"/>
        <v>15.85</v>
      </c>
      <c r="G322">
        <f t="shared" si="9"/>
        <v>7.9249999999999998</v>
      </c>
    </row>
    <row r="323" spans="2:7">
      <c r="B323" s="235">
        <v>15.8</v>
      </c>
      <c r="C323" s="235">
        <v>-2.1000000000000001E-2</v>
      </c>
      <c r="E323">
        <f t="shared" si="8"/>
        <v>15.9</v>
      </c>
      <c r="G323">
        <f t="shared" si="9"/>
        <v>7.95</v>
      </c>
    </row>
    <row r="324" spans="2:7">
      <c r="B324" s="235">
        <v>15.85</v>
      </c>
      <c r="C324" s="235">
        <v>-2.1000000000000001E-2</v>
      </c>
      <c r="E324">
        <f t="shared" si="8"/>
        <v>15.95</v>
      </c>
      <c r="G324">
        <f t="shared" si="9"/>
        <v>7.9749999999999996</v>
      </c>
    </row>
    <row r="325" spans="2:7">
      <c r="B325" s="235">
        <v>15.9</v>
      </c>
      <c r="C325" s="235">
        <v>-2.1000000000000001E-2</v>
      </c>
      <c r="E325">
        <f t="shared" si="8"/>
        <v>16</v>
      </c>
      <c r="G325">
        <f t="shared" si="9"/>
        <v>8</v>
      </c>
    </row>
    <row r="326" spans="2:7">
      <c r="B326" s="235">
        <v>15.95</v>
      </c>
      <c r="C326" s="235">
        <v>-1.6E-2</v>
      </c>
      <c r="E326">
        <f t="shared" si="8"/>
        <v>16.05</v>
      </c>
      <c r="G326">
        <f t="shared" si="9"/>
        <v>8.0250000000000004</v>
      </c>
    </row>
    <row r="327" spans="2:7">
      <c r="B327" s="235">
        <v>16</v>
      </c>
      <c r="C327" s="235">
        <v>-1.6E-2</v>
      </c>
      <c r="E327">
        <f t="shared" si="8"/>
        <v>16.100000000000001</v>
      </c>
      <c r="G327">
        <f t="shared" si="9"/>
        <v>8.0500000000000007</v>
      </c>
    </row>
    <row r="328" spans="2:7">
      <c r="B328" s="235">
        <v>16.05</v>
      </c>
      <c r="C328" s="235">
        <v>-1.6E-2</v>
      </c>
      <c r="E328">
        <f t="shared" ref="E328:E391" si="10">B328+0.1</f>
        <v>16.150000000000002</v>
      </c>
      <c r="G328">
        <f t="shared" ref="G328:G391" si="11">0.5*E328</f>
        <v>8.0750000000000011</v>
      </c>
    </row>
    <row r="329" spans="2:7">
      <c r="B329" s="235">
        <v>16.100000000000001</v>
      </c>
      <c r="C329" s="235">
        <v>-1.6E-2</v>
      </c>
      <c r="E329">
        <f t="shared" si="10"/>
        <v>16.200000000000003</v>
      </c>
      <c r="G329">
        <f t="shared" si="11"/>
        <v>8.1000000000000014</v>
      </c>
    </row>
    <row r="330" spans="2:7">
      <c r="B330" s="235">
        <v>16.149999999999999</v>
      </c>
      <c r="C330" s="235">
        <v>-1.6E-2</v>
      </c>
      <c r="E330">
        <f t="shared" si="10"/>
        <v>16.25</v>
      </c>
      <c r="G330">
        <f t="shared" si="11"/>
        <v>8.125</v>
      </c>
    </row>
    <row r="331" spans="2:7">
      <c r="B331" s="235">
        <v>16.2</v>
      </c>
      <c r="C331" s="235">
        <v>-1.6E-2</v>
      </c>
      <c r="E331">
        <f t="shared" si="10"/>
        <v>16.3</v>
      </c>
      <c r="G331">
        <f t="shared" si="11"/>
        <v>8.15</v>
      </c>
    </row>
    <row r="332" spans="2:7">
      <c r="B332" s="235">
        <v>16.25</v>
      </c>
      <c r="C332" s="235">
        <v>-2.1000000000000001E-2</v>
      </c>
      <c r="E332">
        <f t="shared" si="10"/>
        <v>16.350000000000001</v>
      </c>
      <c r="G332">
        <f t="shared" si="11"/>
        <v>8.1750000000000007</v>
      </c>
    </row>
    <row r="333" spans="2:7">
      <c r="B333" s="235">
        <v>16.3</v>
      </c>
      <c r="C333" s="235">
        <v>-2.1000000000000001E-2</v>
      </c>
      <c r="E333">
        <f t="shared" si="10"/>
        <v>16.400000000000002</v>
      </c>
      <c r="G333">
        <f t="shared" si="11"/>
        <v>8.2000000000000011</v>
      </c>
    </row>
    <row r="334" spans="2:7">
      <c r="B334" s="235">
        <v>16.350000000000001</v>
      </c>
      <c r="C334" s="235">
        <v>-1.6E-2</v>
      </c>
      <c r="E334">
        <f t="shared" si="10"/>
        <v>16.450000000000003</v>
      </c>
      <c r="G334">
        <f t="shared" si="11"/>
        <v>8.2250000000000014</v>
      </c>
    </row>
    <row r="335" spans="2:7">
      <c r="B335" s="235">
        <v>16.399999999999999</v>
      </c>
      <c r="C335" s="235">
        <v>-1.6E-2</v>
      </c>
      <c r="E335">
        <f t="shared" si="10"/>
        <v>16.5</v>
      </c>
      <c r="G335">
        <f t="shared" si="11"/>
        <v>8.25</v>
      </c>
    </row>
    <row r="336" spans="2:7">
      <c r="B336" s="235">
        <v>16.45</v>
      </c>
      <c r="C336" s="235">
        <v>-2.1000000000000001E-2</v>
      </c>
      <c r="E336">
        <f t="shared" si="10"/>
        <v>16.55</v>
      </c>
      <c r="G336">
        <f t="shared" si="11"/>
        <v>8.2750000000000004</v>
      </c>
    </row>
    <row r="337" spans="2:7">
      <c r="B337" s="235">
        <v>16.5</v>
      </c>
      <c r="C337" s="235">
        <v>-1.6E-2</v>
      </c>
      <c r="E337">
        <f t="shared" si="10"/>
        <v>16.600000000000001</v>
      </c>
      <c r="G337">
        <f t="shared" si="11"/>
        <v>8.3000000000000007</v>
      </c>
    </row>
    <row r="338" spans="2:7">
      <c r="B338" s="235">
        <v>16.55</v>
      </c>
      <c r="C338" s="235">
        <v>-1.6E-2</v>
      </c>
      <c r="E338">
        <f t="shared" si="10"/>
        <v>16.650000000000002</v>
      </c>
      <c r="G338">
        <f t="shared" si="11"/>
        <v>8.3250000000000011</v>
      </c>
    </row>
    <row r="339" spans="2:7">
      <c r="B339" s="235">
        <v>16.600000000000001</v>
      </c>
      <c r="C339" s="235">
        <v>-2.1000000000000001E-2</v>
      </c>
      <c r="E339">
        <f t="shared" si="10"/>
        <v>16.700000000000003</v>
      </c>
      <c r="G339">
        <f t="shared" si="11"/>
        <v>8.3500000000000014</v>
      </c>
    </row>
    <row r="340" spans="2:7">
      <c r="B340" s="235">
        <v>16.649999999999999</v>
      </c>
      <c r="C340" s="235">
        <v>-1.6E-2</v>
      </c>
      <c r="E340">
        <f t="shared" si="10"/>
        <v>16.75</v>
      </c>
      <c r="G340">
        <f t="shared" si="11"/>
        <v>8.375</v>
      </c>
    </row>
    <row r="341" spans="2:7">
      <c r="B341" s="235">
        <v>16.7</v>
      </c>
      <c r="C341" s="235">
        <v>-1.6E-2</v>
      </c>
      <c r="E341">
        <f t="shared" si="10"/>
        <v>16.8</v>
      </c>
      <c r="G341">
        <f t="shared" si="11"/>
        <v>8.4</v>
      </c>
    </row>
    <row r="342" spans="2:7">
      <c r="B342" s="235">
        <v>16.75</v>
      </c>
      <c r="C342" s="235">
        <v>-1.6E-2</v>
      </c>
      <c r="E342">
        <f t="shared" si="10"/>
        <v>16.850000000000001</v>
      </c>
      <c r="G342">
        <f t="shared" si="11"/>
        <v>8.4250000000000007</v>
      </c>
    </row>
    <row r="343" spans="2:7">
      <c r="B343" s="235">
        <v>16.8</v>
      </c>
      <c r="C343" s="235">
        <v>-1.6E-2</v>
      </c>
      <c r="E343">
        <f t="shared" si="10"/>
        <v>16.900000000000002</v>
      </c>
      <c r="G343">
        <f t="shared" si="11"/>
        <v>8.4500000000000011</v>
      </c>
    </row>
    <row r="344" spans="2:7">
      <c r="B344" s="235">
        <v>16.850000000000001</v>
      </c>
      <c r="C344" s="235">
        <v>-1.6E-2</v>
      </c>
      <c r="E344">
        <f t="shared" si="10"/>
        <v>16.950000000000003</v>
      </c>
      <c r="G344">
        <f t="shared" si="11"/>
        <v>8.4750000000000014</v>
      </c>
    </row>
    <row r="345" spans="2:7">
      <c r="B345" s="235">
        <v>16.899999999999999</v>
      </c>
      <c r="C345" s="235">
        <v>-1.6E-2</v>
      </c>
      <c r="E345">
        <f t="shared" si="10"/>
        <v>17</v>
      </c>
      <c r="G345">
        <f t="shared" si="11"/>
        <v>8.5</v>
      </c>
    </row>
    <row r="346" spans="2:7">
      <c r="B346" s="235">
        <v>16.95</v>
      </c>
      <c r="C346" s="235">
        <v>-1.6E-2</v>
      </c>
      <c r="E346">
        <f t="shared" si="10"/>
        <v>17.05</v>
      </c>
      <c r="G346">
        <f t="shared" si="11"/>
        <v>8.5250000000000004</v>
      </c>
    </row>
    <row r="347" spans="2:7">
      <c r="B347" s="235">
        <v>17</v>
      </c>
      <c r="C347" s="235">
        <v>-1.6E-2</v>
      </c>
      <c r="E347">
        <f t="shared" si="10"/>
        <v>17.100000000000001</v>
      </c>
      <c r="G347">
        <f t="shared" si="11"/>
        <v>8.5500000000000007</v>
      </c>
    </row>
    <row r="348" spans="2:7">
      <c r="B348" s="235">
        <v>17.05</v>
      </c>
      <c r="C348" s="235">
        <v>-1.6E-2</v>
      </c>
      <c r="E348">
        <f t="shared" si="10"/>
        <v>17.150000000000002</v>
      </c>
      <c r="G348">
        <f t="shared" si="11"/>
        <v>8.5750000000000011</v>
      </c>
    </row>
    <row r="349" spans="2:7">
      <c r="B349" s="235">
        <v>17.100000000000001</v>
      </c>
      <c r="C349" s="235">
        <v>-1.6E-2</v>
      </c>
      <c r="E349">
        <f t="shared" si="10"/>
        <v>17.200000000000003</v>
      </c>
      <c r="G349">
        <f t="shared" si="11"/>
        <v>8.6000000000000014</v>
      </c>
    </row>
    <row r="350" spans="2:7">
      <c r="B350" s="235">
        <v>17.149999999999999</v>
      </c>
      <c r="C350" s="235">
        <v>-2.1000000000000001E-2</v>
      </c>
      <c r="E350">
        <f t="shared" si="10"/>
        <v>17.25</v>
      </c>
      <c r="G350">
        <f t="shared" si="11"/>
        <v>8.625</v>
      </c>
    </row>
    <row r="351" spans="2:7">
      <c r="B351" s="235">
        <v>17.2</v>
      </c>
      <c r="C351" s="235">
        <v>-1.6E-2</v>
      </c>
      <c r="E351">
        <f t="shared" si="10"/>
        <v>17.3</v>
      </c>
      <c r="G351">
        <f t="shared" si="11"/>
        <v>8.65</v>
      </c>
    </row>
    <row r="352" spans="2:7">
      <c r="B352" s="235">
        <v>17.25</v>
      </c>
      <c r="C352" s="235">
        <v>-1.6E-2</v>
      </c>
      <c r="E352">
        <f t="shared" si="10"/>
        <v>17.350000000000001</v>
      </c>
      <c r="G352">
        <f t="shared" si="11"/>
        <v>8.6750000000000007</v>
      </c>
    </row>
    <row r="353" spans="2:7">
      <c r="B353" s="235">
        <v>17.3</v>
      </c>
      <c r="C353" s="235">
        <v>-1.6E-2</v>
      </c>
      <c r="E353">
        <f t="shared" si="10"/>
        <v>17.400000000000002</v>
      </c>
      <c r="G353">
        <f t="shared" si="11"/>
        <v>8.7000000000000011</v>
      </c>
    </row>
    <row r="354" spans="2:7">
      <c r="B354" s="235">
        <v>17.350000000000001</v>
      </c>
      <c r="C354" s="235">
        <v>-2.1000000000000001E-2</v>
      </c>
      <c r="E354">
        <f t="shared" si="10"/>
        <v>17.450000000000003</v>
      </c>
      <c r="G354">
        <f t="shared" si="11"/>
        <v>8.7250000000000014</v>
      </c>
    </row>
    <row r="355" spans="2:7">
      <c r="B355" s="235">
        <v>17.399999999999999</v>
      </c>
      <c r="C355" s="235">
        <v>-2.1000000000000001E-2</v>
      </c>
      <c r="E355">
        <f t="shared" si="10"/>
        <v>17.5</v>
      </c>
      <c r="G355">
        <f t="shared" si="11"/>
        <v>8.75</v>
      </c>
    </row>
    <row r="356" spans="2:7">
      <c r="B356" s="235">
        <v>17.45</v>
      </c>
      <c r="C356" s="235">
        <v>-1.6E-2</v>
      </c>
      <c r="E356">
        <f t="shared" si="10"/>
        <v>17.55</v>
      </c>
      <c r="G356">
        <f t="shared" si="11"/>
        <v>8.7750000000000004</v>
      </c>
    </row>
    <row r="357" spans="2:7">
      <c r="B357" s="235">
        <v>17.5</v>
      </c>
      <c r="C357" s="235">
        <v>-1.6E-2</v>
      </c>
      <c r="E357">
        <f t="shared" si="10"/>
        <v>17.600000000000001</v>
      </c>
      <c r="G357">
        <f t="shared" si="11"/>
        <v>8.8000000000000007</v>
      </c>
    </row>
    <row r="358" spans="2:7">
      <c r="B358" s="235">
        <v>17.55</v>
      </c>
      <c r="C358" s="235">
        <v>-2.1000000000000001E-2</v>
      </c>
      <c r="E358">
        <f t="shared" si="10"/>
        <v>17.650000000000002</v>
      </c>
      <c r="G358">
        <f t="shared" si="11"/>
        <v>8.8250000000000011</v>
      </c>
    </row>
    <row r="359" spans="2:7">
      <c r="B359" s="235">
        <v>17.600000000000001</v>
      </c>
      <c r="C359" s="235">
        <v>-1.6E-2</v>
      </c>
      <c r="E359">
        <f t="shared" si="10"/>
        <v>17.700000000000003</v>
      </c>
      <c r="G359">
        <f t="shared" si="11"/>
        <v>8.8500000000000014</v>
      </c>
    </row>
    <row r="360" spans="2:7">
      <c r="B360" s="235">
        <v>17.649999999999999</v>
      </c>
      <c r="C360" s="235">
        <v>-1.6E-2</v>
      </c>
      <c r="E360">
        <f t="shared" si="10"/>
        <v>17.75</v>
      </c>
      <c r="G360">
        <f t="shared" si="11"/>
        <v>8.875</v>
      </c>
    </row>
    <row r="361" spans="2:7">
      <c r="B361" s="235">
        <v>17.7</v>
      </c>
      <c r="C361" s="235">
        <v>-2.1000000000000001E-2</v>
      </c>
      <c r="E361">
        <f t="shared" si="10"/>
        <v>17.8</v>
      </c>
      <c r="G361">
        <f t="shared" si="11"/>
        <v>8.9</v>
      </c>
    </row>
    <row r="362" spans="2:7">
      <c r="B362" s="235">
        <v>17.75</v>
      </c>
      <c r="C362" s="235">
        <v>-2.1000000000000001E-2</v>
      </c>
      <c r="E362">
        <f t="shared" si="10"/>
        <v>17.850000000000001</v>
      </c>
      <c r="G362">
        <f t="shared" si="11"/>
        <v>8.9250000000000007</v>
      </c>
    </row>
    <row r="363" spans="2:7">
      <c r="B363" s="235">
        <v>17.8</v>
      </c>
      <c r="C363" s="235">
        <v>-2.1000000000000001E-2</v>
      </c>
      <c r="E363">
        <f t="shared" si="10"/>
        <v>17.900000000000002</v>
      </c>
      <c r="G363">
        <f t="shared" si="11"/>
        <v>8.9500000000000011</v>
      </c>
    </row>
    <row r="364" spans="2:7">
      <c r="B364" s="235">
        <v>17.850000000000001</v>
      </c>
      <c r="C364" s="235">
        <v>-2.1000000000000001E-2</v>
      </c>
      <c r="E364">
        <f t="shared" si="10"/>
        <v>17.950000000000003</v>
      </c>
      <c r="G364">
        <f t="shared" si="11"/>
        <v>8.9750000000000014</v>
      </c>
    </row>
    <row r="365" spans="2:7">
      <c r="B365" s="235">
        <v>17.899999999999999</v>
      </c>
      <c r="C365" s="235">
        <v>-2.1000000000000001E-2</v>
      </c>
      <c r="E365">
        <f t="shared" si="10"/>
        <v>18</v>
      </c>
      <c r="G365">
        <f t="shared" si="11"/>
        <v>9</v>
      </c>
    </row>
    <row r="366" spans="2:7">
      <c r="B366" s="235">
        <v>17.95</v>
      </c>
      <c r="C366" s="235">
        <v>-1.6E-2</v>
      </c>
      <c r="E366">
        <f t="shared" si="10"/>
        <v>18.05</v>
      </c>
      <c r="G366">
        <f t="shared" si="11"/>
        <v>9.0250000000000004</v>
      </c>
    </row>
    <row r="367" spans="2:7">
      <c r="B367" s="235">
        <v>18</v>
      </c>
      <c r="C367" s="235">
        <v>-1.6E-2</v>
      </c>
      <c r="E367">
        <f t="shared" si="10"/>
        <v>18.100000000000001</v>
      </c>
      <c r="G367">
        <f t="shared" si="11"/>
        <v>9.0500000000000007</v>
      </c>
    </row>
    <row r="368" spans="2:7">
      <c r="B368" s="235">
        <v>18.05</v>
      </c>
      <c r="C368" s="235">
        <v>-1.6E-2</v>
      </c>
      <c r="E368">
        <f t="shared" si="10"/>
        <v>18.150000000000002</v>
      </c>
      <c r="G368">
        <f t="shared" si="11"/>
        <v>9.0750000000000011</v>
      </c>
    </row>
    <row r="369" spans="2:7">
      <c r="B369" s="235">
        <v>18.100000000000001</v>
      </c>
      <c r="C369" s="235">
        <v>-1.6E-2</v>
      </c>
      <c r="E369">
        <f t="shared" si="10"/>
        <v>18.200000000000003</v>
      </c>
      <c r="G369">
        <f t="shared" si="11"/>
        <v>9.1000000000000014</v>
      </c>
    </row>
    <row r="370" spans="2:7">
      <c r="B370" s="235">
        <v>18.149999999999999</v>
      </c>
      <c r="C370" s="235">
        <v>-1.6E-2</v>
      </c>
      <c r="E370">
        <f t="shared" si="10"/>
        <v>18.25</v>
      </c>
      <c r="G370">
        <f t="shared" si="11"/>
        <v>9.125</v>
      </c>
    </row>
    <row r="371" spans="2:7">
      <c r="B371" s="235">
        <v>18.2</v>
      </c>
      <c r="C371" s="235">
        <v>-1.6E-2</v>
      </c>
      <c r="E371">
        <f t="shared" si="10"/>
        <v>18.3</v>
      </c>
      <c r="G371">
        <f t="shared" si="11"/>
        <v>9.15</v>
      </c>
    </row>
    <row r="372" spans="2:7">
      <c r="B372" s="235">
        <v>18.25</v>
      </c>
      <c r="C372" s="235">
        <v>-1.6E-2</v>
      </c>
      <c r="E372">
        <f t="shared" si="10"/>
        <v>18.350000000000001</v>
      </c>
      <c r="G372">
        <f t="shared" si="11"/>
        <v>9.1750000000000007</v>
      </c>
    </row>
    <row r="373" spans="2:7">
      <c r="B373" s="235">
        <v>18.3</v>
      </c>
      <c r="C373" s="235">
        <v>-1.6E-2</v>
      </c>
      <c r="E373">
        <f t="shared" si="10"/>
        <v>18.400000000000002</v>
      </c>
      <c r="G373">
        <f t="shared" si="11"/>
        <v>9.2000000000000011</v>
      </c>
    </row>
    <row r="374" spans="2:7">
      <c r="B374" s="235">
        <v>18.350000000000001</v>
      </c>
      <c r="C374" s="235">
        <v>-1.6E-2</v>
      </c>
      <c r="E374">
        <f t="shared" si="10"/>
        <v>18.450000000000003</v>
      </c>
      <c r="G374">
        <f t="shared" si="11"/>
        <v>9.2250000000000014</v>
      </c>
    </row>
    <row r="375" spans="2:7">
      <c r="B375" s="235">
        <v>18.399999999999999</v>
      </c>
      <c r="C375" s="235">
        <v>-1.6E-2</v>
      </c>
      <c r="E375">
        <f t="shared" si="10"/>
        <v>18.5</v>
      </c>
      <c r="G375">
        <f t="shared" si="11"/>
        <v>9.25</v>
      </c>
    </row>
    <row r="376" spans="2:7">
      <c r="B376" s="235">
        <v>18.45</v>
      </c>
      <c r="C376" s="235">
        <v>-1.6E-2</v>
      </c>
      <c r="E376">
        <f t="shared" si="10"/>
        <v>18.55</v>
      </c>
      <c r="G376">
        <f t="shared" si="11"/>
        <v>9.2750000000000004</v>
      </c>
    </row>
    <row r="377" spans="2:7">
      <c r="B377" s="235">
        <v>18.5</v>
      </c>
      <c r="C377" s="235">
        <v>-1.6E-2</v>
      </c>
      <c r="E377">
        <f t="shared" si="10"/>
        <v>18.600000000000001</v>
      </c>
      <c r="G377">
        <f t="shared" si="11"/>
        <v>9.3000000000000007</v>
      </c>
    </row>
    <row r="378" spans="2:7">
      <c r="B378" s="235">
        <v>18.55</v>
      </c>
      <c r="C378" s="235">
        <v>-1.6E-2</v>
      </c>
      <c r="E378">
        <f t="shared" si="10"/>
        <v>18.650000000000002</v>
      </c>
      <c r="G378">
        <f t="shared" si="11"/>
        <v>9.3250000000000011</v>
      </c>
    </row>
    <row r="379" spans="2:7">
      <c r="B379" s="235">
        <v>18.600000000000001</v>
      </c>
      <c r="C379" s="235">
        <v>-1.6E-2</v>
      </c>
      <c r="E379">
        <f t="shared" si="10"/>
        <v>18.700000000000003</v>
      </c>
      <c r="G379">
        <f t="shared" si="11"/>
        <v>9.3500000000000014</v>
      </c>
    </row>
    <row r="380" spans="2:7">
      <c r="B380" s="235">
        <v>18.649999999999999</v>
      </c>
      <c r="C380" s="235">
        <v>-1.6E-2</v>
      </c>
      <c r="E380">
        <f t="shared" si="10"/>
        <v>18.75</v>
      </c>
      <c r="G380">
        <f t="shared" si="11"/>
        <v>9.375</v>
      </c>
    </row>
    <row r="381" spans="2:7">
      <c r="B381" s="235">
        <v>18.7</v>
      </c>
      <c r="C381" s="235">
        <v>-1.6E-2</v>
      </c>
      <c r="E381">
        <f t="shared" si="10"/>
        <v>18.8</v>
      </c>
      <c r="G381">
        <f t="shared" si="11"/>
        <v>9.4</v>
      </c>
    </row>
    <row r="382" spans="2:7">
      <c r="B382" s="235">
        <v>18.75</v>
      </c>
      <c r="C382" s="235">
        <v>-1.6E-2</v>
      </c>
      <c r="E382">
        <f t="shared" si="10"/>
        <v>18.850000000000001</v>
      </c>
      <c r="G382">
        <f t="shared" si="11"/>
        <v>9.4250000000000007</v>
      </c>
    </row>
    <row r="383" spans="2:7">
      <c r="B383" s="235">
        <v>18.8</v>
      </c>
      <c r="C383" s="235">
        <v>-1.6E-2</v>
      </c>
      <c r="E383">
        <f t="shared" si="10"/>
        <v>18.900000000000002</v>
      </c>
      <c r="G383">
        <f t="shared" si="11"/>
        <v>9.4500000000000011</v>
      </c>
    </row>
    <row r="384" spans="2:7">
      <c r="B384" s="235">
        <v>18.850000000000001</v>
      </c>
      <c r="C384" s="235">
        <v>-1.6E-2</v>
      </c>
      <c r="E384">
        <f t="shared" si="10"/>
        <v>18.950000000000003</v>
      </c>
      <c r="G384">
        <f t="shared" si="11"/>
        <v>9.4750000000000014</v>
      </c>
    </row>
    <row r="385" spans="2:7">
      <c r="B385" s="235">
        <v>18.899999999999999</v>
      </c>
      <c r="C385" s="235">
        <v>-1.6E-2</v>
      </c>
      <c r="E385">
        <f t="shared" si="10"/>
        <v>19</v>
      </c>
      <c r="G385">
        <f t="shared" si="11"/>
        <v>9.5</v>
      </c>
    </row>
    <row r="386" spans="2:7">
      <c r="B386" s="235">
        <v>18.95</v>
      </c>
      <c r="C386" s="235">
        <v>-1.6E-2</v>
      </c>
      <c r="E386">
        <f t="shared" si="10"/>
        <v>19.05</v>
      </c>
      <c r="G386">
        <f t="shared" si="11"/>
        <v>9.5250000000000004</v>
      </c>
    </row>
    <row r="387" spans="2:7">
      <c r="B387" s="235">
        <v>19</v>
      </c>
      <c r="C387" s="235">
        <v>-1.6E-2</v>
      </c>
      <c r="E387">
        <f t="shared" si="10"/>
        <v>19.100000000000001</v>
      </c>
      <c r="G387">
        <f t="shared" si="11"/>
        <v>9.5500000000000007</v>
      </c>
    </row>
    <row r="388" spans="2:7">
      <c r="B388" s="235">
        <v>19.05</v>
      </c>
      <c r="C388" s="235">
        <v>-1.6E-2</v>
      </c>
      <c r="E388">
        <f t="shared" si="10"/>
        <v>19.150000000000002</v>
      </c>
      <c r="G388">
        <f t="shared" si="11"/>
        <v>9.5750000000000011</v>
      </c>
    </row>
    <row r="389" spans="2:7">
      <c r="B389" s="235">
        <v>19.100000000000001</v>
      </c>
      <c r="C389" s="235">
        <v>-2.1000000000000001E-2</v>
      </c>
      <c r="E389">
        <f t="shared" si="10"/>
        <v>19.200000000000003</v>
      </c>
      <c r="G389">
        <f t="shared" si="11"/>
        <v>9.6000000000000014</v>
      </c>
    </row>
    <row r="390" spans="2:7">
      <c r="B390" s="235">
        <v>19.149999999999999</v>
      </c>
      <c r="C390" s="235">
        <v>-1.6E-2</v>
      </c>
      <c r="E390">
        <f t="shared" si="10"/>
        <v>19.25</v>
      </c>
      <c r="G390">
        <f t="shared" si="11"/>
        <v>9.625</v>
      </c>
    </row>
    <row r="391" spans="2:7">
      <c r="B391" s="235">
        <v>19.2</v>
      </c>
      <c r="C391" s="235">
        <v>-1.6E-2</v>
      </c>
      <c r="E391">
        <f t="shared" si="10"/>
        <v>19.3</v>
      </c>
      <c r="G391">
        <f t="shared" si="11"/>
        <v>9.65</v>
      </c>
    </row>
    <row r="392" spans="2:7">
      <c r="B392" s="235">
        <v>19.25</v>
      </c>
      <c r="C392" s="235">
        <v>-1.6E-2</v>
      </c>
      <c r="E392">
        <f t="shared" ref="E392:E455" si="12">B392+0.1</f>
        <v>19.350000000000001</v>
      </c>
      <c r="G392">
        <f t="shared" ref="G392:G455" si="13">0.5*E392</f>
        <v>9.6750000000000007</v>
      </c>
    </row>
    <row r="393" spans="2:7">
      <c r="B393" s="235">
        <v>19.3</v>
      </c>
      <c r="C393" s="235">
        <v>-2.1000000000000001E-2</v>
      </c>
      <c r="E393">
        <f t="shared" si="12"/>
        <v>19.400000000000002</v>
      </c>
      <c r="G393">
        <f t="shared" si="13"/>
        <v>9.7000000000000011</v>
      </c>
    </row>
    <row r="394" spans="2:7">
      <c r="B394" s="235">
        <v>19.350000000000001</v>
      </c>
      <c r="C394" s="235">
        <v>-1.6E-2</v>
      </c>
      <c r="E394">
        <f t="shared" si="12"/>
        <v>19.450000000000003</v>
      </c>
      <c r="G394">
        <f t="shared" si="13"/>
        <v>9.7250000000000014</v>
      </c>
    </row>
    <row r="395" spans="2:7">
      <c r="B395" s="235">
        <v>19.399999999999999</v>
      </c>
      <c r="C395" s="235">
        <v>-1.6E-2</v>
      </c>
      <c r="E395">
        <f t="shared" si="12"/>
        <v>19.5</v>
      </c>
      <c r="G395">
        <f t="shared" si="13"/>
        <v>9.75</v>
      </c>
    </row>
    <row r="396" spans="2:7">
      <c r="B396" s="235">
        <v>19.45</v>
      </c>
      <c r="C396" s="235">
        <v>-1.6E-2</v>
      </c>
      <c r="E396">
        <f t="shared" si="12"/>
        <v>19.55</v>
      </c>
      <c r="G396">
        <f t="shared" si="13"/>
        <v>9.7750000000000004</v>
      </c>
    </row>
    <row r="397" spans="2:7">
      <c r="B397" s="235">
        <v>19.5</v>
      </c>
      <c r="C397" s="235">
        <v>-1.6E-2</v>
      </c>
      <c r="E397">
        <f t="shared" si="12"/>
        <v>19.600000000000001</v>
      </c>
      <c r="G397">
        <f t="shared" si="13"/>
        <v>9.8000000000000007</v>
      </c>
    </row>
    <row r="398" spans="2:7">
      <c r="B398" s="235">
        <v>19.55</v>
      </c>
      <c r="C398" s="235">
        <v>-1.6E-2</v>
      </c>
      <c r="E398">
        <f t="shared" si="12"/>
        <v>19.650000000000002</v>
      </c>
      <c r="G398">
        <f t="shared" si="13"/>
        <v>9.8250000000000011</v>
      </c>
    </row>
    <row r="399" spans="2:7">
      <c r="B399" s="235">
        <v>19.600000000000001</v>
      </c>
      <c r="C399" s="235">
        <v>-1.6E-2</v>
      </c>
      <c r="E399">
        <f t="shared" si="12"/>
        <v>19.700000000000003</v>
      </c>
      <c r="G399">
        <f t="shared" si="13"/>
        <v>9.8500000000000014</v>
      </c>
    </row>
    <row r="400" spans="2:7">
      <c r="B400" s="235">
        <v>19.649999999999999</v>
      </c>
      <c r="C400" s="235">
        <v>-1.6E-2</v>
      </c>
      <c r="E400">
        <f t="shared" si="12"/>
        <v>19.75</v>
      </c>
      <c r="G400">
        <f t="shared" si="13"/>
        <v>9.875</v>
      </c>
    </row>
    <row r="401" spans="2:7">
      <c r="B401" s="235">
        <v>19.7</v>
      </c>
      <c r="C401" s="235">
        <v>-1.6E-2</v>
      </c>
      <c r="E401">
        <f t="shared" si="12"/>
        <v>19.8</v>
      </c>
      <c r="G401">
        <f t="shared" si="13"/>
        <v>9.9</v>
      </c>
    </row>
    <row r="402" spans="2:7">
      <c r="B402" s="235">
        <v>19.75</v>
      </c>
      <c r="C402" s="235">
        <v>-1.6E-2</v>
      </c>
      <c r="E402">
        <f t="shared" si="12"/>
        <v>19.850000000000001</v>
      </c>
      <c r="G402">
        <f t="shared" si="13"/>
        <v>9.9250000000000007</v>
      </c>
    </row>
    <row r="403" spans="2:7">
      <c r="B403" s="235">
        <v>19.8</v>
      </c>
      <c r="C403" s="235">
        <v>-1.6E-2</v>
      </c>
      <c r="E403">
        <f t="shared" si="12"/>
        <v>19.900000000000002</v>
      </c>
      <c r="G403">
        <f t="shared" si="13"/>
        <v>9.9500000000000011</v>
      </c>
    </row>
    <row r="404" spans="2:7">
      <c r="B404" s="235">
        <v>19.850000000000001</v>
      </c>
      <c r="C404" s="235">
        <v>-1.6E-2</v>
      </c>
      <c r="E404">
        <f t="shared" si="12"/>
        <v>19.950000000000003</v>
      </c>
      <c r="G404">
        <f t="shared" si="13"/>
        <v>9.9750000000000014</v>
      </c>
    </row>
    <row r="405" spans="2:7">
      <c r="B405" s="235">
        <v>19.899999999999999</v>
      </c>
      <c r="C405" s="235">
        <v>-1.6E-2</v>
      </c>
      <c r="E405">
        <f t="shared" si="12"/>
        <v>20</v>
      </c>
      <c r="G405">
        <f t="shared" si="13"/>
        <v>10</v>
      </c>
    </row>
    <row r="406" spans="2:7">
      <c r="B406" s="235">
        <v>19.95</v>
      </c>
      <c r="C406" s="235">
        <v>-1.6E-2</v>
      </c>
      <c r="E406">
        <f t="shared" si="12"/>
        <v>20.05</v>
      </c>
      <c r="G406">
        <f t="shared" si="13"/>
        <v>10.025</v>
      </c>
    </row>
    <row r="407" spans="2:7">
      <c r="B407" s="235">
        <v>20</v>
      </c>
      <c r="C407" s="235">
        <v>-1.6E-2</v>
      </c>
      <c r="E407">
        <f t="shared" si="12"/>
        <v>20.100000000000001</v>
      </c>
      <c r="G407">
        <f t="shared" si="13"/>
        <v>10.050000000000001</v>
      </c>
    </row>
    <row r="408" spans="2:7">
      <c r="B408" s="235">
        <v>20.05</v>
      </c>
      <c r="C408" s="235">
        <v>-1.6E-2</v>
      </c>
      <c r="E408">
        <f t="shared" si="12"/>
        <v>20.150000000000002</v>
      </c>
      <c r="G408">
        <f t="shared" si="13"/>
        <v>10.075000000000001</v>
      </c>
    </row>
    <row r="409" spans="2:7">
      <c r="B409" s="235">
        <v>20.100000000000001</v>
      </c>
      <c r="C409" s="235">
        <v>-2.1000000000000001E-2</v>
      </c>
      <c r="E409">
        <f t="shared" si="12"/>
        <v>20.200000000000003</v>
      </c>
      <c r="G409">
        <f t="shared" si="13"/>
        <v>10.100000000000001</v>
      </c>
    </row>
    <row r="410" spans="2:7">
      <c r="B410" s="235">
        <v>20.149999999999999</v>
      </c>
      <c r="C410" s="235">
        <v>-1.6E-2</v>
      </c>
      <c r="E410">
        <f t="shared" si="12"/>
        <v>20.25</v>
      </c>
      <c r="G410">
        <f t="shared" si="13"/>
        <v>10.125</v>
      </c>
    </row>
    <row r="411" spans="2:7">
      <c r="B411" s="235">
        <v>20.2</v>
      </c>
      <c r="C411" s="235">
        <v>-1.6E-2</v>
      </c>
      <c r="E411">
        <f t="shared" si="12"/>
        <v>20.3</v>
      </c>
      <c r="G411">
        <f t="shared" si="13"/>
        <v>10.15</v>
      </c>
    </row>
    <row r="412" spans="2:7">
      <c r="B412" s="235">
        <v>20.25</v>
      </c>
      <c r="C412" s="235">
        <v>-2.1000000000000001E-2</v>
      </c>
      <c r="E412">
        <f t="shared" si="12"/>
        <v>20.350000000000001</v>
      </c>
      <c r="G412">
        <f t="shared" si="13"/>
        <v>10.175000000000001</v>
      </c>
    </row>
    <row r="413" spans="2:7">
      <c r="B413" s="235">
        <v>20.3</v>
      </c>
      <c r="C413" s="235">
        <v>-1.6E-2</v>
      </c>
      <c r="E413">
        <f t="shared" si="12"/>
        <v>20.400000000000002</v>
      </c>
      <c r="G413">
        <f t="shared" si="13"/>
        <v>10.200000000000001</v>
      </c>
    </row>
    <row r="414" spans="2:7">
      <c r="B414" s="235">
        <v>20.350000000000001</v>
      </c>
      <c r="C414" s="235">
        <v>-1.6E-2</v>
      </c>
      <c r="E414">
        <f t="shared" si="12"/>
        <v>20.450000000000003</v>
      </c>
      <c r="G414">
        <f t="shared" si="13"/>
        <v>10.225000000000001</v>
      </c>
    </row>
    <row r="415" spans="2:7">
      <c r="B415" s="235">
        <v>20.399999999999999</v>
      </c>
      <c r="C415" s="235">
        <v>-1.6E-2</v>
      </c>
      <c r="E415">
        <f t="shared" si="12"/>
        <v>20.5</v>
      </c>
      <c r="G415">
        <f t="shared" si="13"/>
        <v>10.25</v>
      </c>
    </row>
    <row r="416" spans="2:7">
      <c r="B416" s="235">
        <v>20.45</v>
      </c>
      <c r="C416" s="235">
        <v>-1.6E-2</v>
      </c>
      <c r="E416">
        <f t="shared" si="12"/>
        <v>20.55</v>
      </c>
      <c r="G416">
        <f t="shared" si="13"/>
        <v>10.275</v>
      </c>
    </row>
    <row r="417" spans="2:7">
      <c r="B417" s="235">
        <v>20.5</v>
      </c>
      <c r="C417" s="235">
        <v>-1.6E-2</v>
      </c>
      <c r="E417">
        <f t="shared" si="12"/>
        <v>20.6</v>
      </c>
      <c r="G417">
        <f t="shared" si="13"/>
        <v>10.3</v>
      </c>
    </row>
    <row r="418" spans="2:7">
      <c r="B418" s="235">
        <v>20.55</v>
      </c>
      <c r="C418" s="235">
        <v>-2.1000000000000001E-2</v>
      </c>
      <c r="E418">
        <f t="shared" si="12"/>
        <v>20.650000000000002</v>
      </c>
      <c r="G418">
        <f t="shared" si="13"/>
        <v>10.325000000000001</v>
      </c>
    </row>
    <row r="419" spans="2:7">
      <c r="B419" s="235">
        <v>20.6</v>
      </c>
      <c r="C419" s="235">
        <v>-1.6E-2</v>
      </c>
      <c r="E419">
        <f t="shared" si="12"/>
        <v>20.700000000000003</v>
      </c>
      <c r="G419">
        <f t="shared" si="13"/>
        <v>10.350000000000001</v>
      </c>
    </row>
    <row r="420" spans="2:7">
      <c r="B420" s="235">
        <v>20.65</v>
      </c>
      <c r="C420" s="235">
        <v>-1.6E-2</v>
      </c>
      <c r="E420">
        <f t="shared" si="12"/>
        <v>20.75</v>
      </c>
      <c r="G420">
        <f t="shared" si="13"/>
        <v>10.375</v>
      </c>
    </row>
    <row r="421" spans="2:7">
      <c r="B421" s="235">
        <v>20.7</v>
      </c>
      <c r="C421" s="235">
        <v>-2.1000000000000001E-2</v>
      </c>
      <c r="E421">
        <f t="shared" si="12"/>
        <v>20.8</v>
      </c>
      <c r="G421">
        <f t="shared" si="13"/>
        <v>10.4</v>
      </c>
    </row>
    <row r="422" spans="2:7">
      <c r="B422" s="235">
        <v>20.75</v>
      </c>
      <c r="C422" s="235">
        <v>-2.1000000000000001E-2</v>
      </c>
      <c r="E422">
        <f t="shared" si="12"/>
        <v>20.85</v>
      </c>
      <c r="G422">
        <f t="shared" si="13"/>
        <v>10.425000000000001</v>
      </c>
    </row>
    <row r="423" spans="2:7">
      <c r="B423" s="235">
        <v>20.8</v>
      </c>
      <c r="C423" s="235">
        <v>-2.1000000000000001E-2</v>
      </c>
      <c r="E423">
        <f t="shared" si="12"/>
        <v>20.900000000000002</v>
      </c>
      <c r="G423">
        <f t="shared" si="13"/>
        <v>10.450000000000001</v>
      </c>
    </row>
    <row r="424" spans="2:7">
      <c r="B424" s="235">
        <v>20.85</v>
      </c>
      <c r="C424" s="235">
        <v>-2.1000000000000001E-2</v>
      </c>
      <c r="E424">
        <f t="shared" si="12"/>
        <v>20.950000000000003</v>
      </c>
      <c r="G424">
        <f t="shared" si="13"/>
        <v>10.475000000000001</v>
      </c>
    </row>
    <row r="425" spans="2:7">
      <c r="B425" s="235">
        <v>20.9</v>
      </c>
      <c r="C425" s="235">
        <v>-1.6E-2</v>
      </c>
      <c r="E425">
        <f t="shared" si="12"/>
        <v>21</v>
      </c>
      <c r="G425">
        <f t="shared" si="13"/>
        <v>10.5</v>
      </c>
    </row>
    <row r="426" spans="2:7">
      <c r="B426" s="235">
        <v>20.95</v>
      </c>
      <c r="C426" s="235">
        <v>-1.6E-2</v>
      </c>
      <c r="E426">
        <f t="shared" si="12"/>
        <v>21.05</v>
      </c>
      <c r="G426">
        <f t="shared" si="13"/>
        <v>10.525</v>
      </c>
    </row>
    <row r="427" spans="2:7">
      <c r="B427" s="235">
        <v>21</v>
      </c>
      <c r="C427" s="235">
        <v>-1.6E-2</v>
      </c>
      <c r="E427">
        <f t="shared" si="12"/>
        <v>21.1</v>
      </c>
      <c r="G427">
        <f t="shared" si="13"/>
        <v>10.55</v>
      </c>
    </row>
    <row r="428" spans="2:7">
      <c r="B428" s="235">
        <v>21.05</v>
      </c>
      <c r="C428" s="235">
        <v>-1.6E-2</v>
      </c>
      <c r="E428">
        <f t="shared" si="12"/>
        <v>21.150000000000002</v>
      </c>
      <c r="G428">
        <f t="shared" si="13"/>
        <v>10.575000000000001</v>
      </c>
    </row>
    <row r="429" spans="2:7">
      <c r="B429" s="235">
        <v>21.1</v>
      </c>
      <c r="C429" s="235">
        <v>-1.6E-2</v>
      </c>
      <c r="E429">
        <f t="shared" si="12"/>
        <v>21.200000000000003</v>
      </c>
      <c r="G429">
        <f t="shared" si="13"/>
        <v>10.600000000000001</v>
      </c>
    </row>
    <row r="430" spans="2:7">
      <c r="B430" s="235">
        <v>21.15</v>
      </c>
      <c r="C430" s="235">
        <v>-1.6E-2</v>
      </c>
      <c r="E430">
        <f t="shared" si="12"/>
        <v>21.25</v>
      </c>
      <c r="G430">
        <f t="shared" si="13"/>
        <v>10.625</v>
      </c>
    </row>
    <row r="431" spans="2:7">
      <c r="B431" s="235">
        <v>21.2</v>
      </c>
      <c r="C431" s="235">
        <v>-1.6E-2</v>
      </c>
      <c r="E431">
        <f t="shared" si="12"/>
        <v>21.3</v>
      </c>
      <c r="G431">
        <f t="shared" si="13"/>
        <v>10.65</v>
      </c>
    </row>
    <row r="432" spans="2:7">
      <c r="B432" s="235">
        <v>21.25</v>
      </c>
      <c r="C432" s="235">
        <v>-1.6E-2</v>
      </c>
      <c r="E432">
        <f t="shared" si="12"/>
        <v>21.35</v>
      </c>
      <c r="G432">
        <f t="shared" si="13"/>
        <v>10.675000000000001</v>
      </c>
    </row>
    <row r="433" spans="2:7">
      <c r="B433" s="235">
        <v>21.3</v>
      </c>
      <c r="C433" s="235">
        <v>-1.0999999999999999E-2</v>
      </c>
      <c r="E433">
        <f t="shared" si="12"/>
        <v>21.400000000000002</v>
      </c>
      <c r="G433">
        <f t="shared" si="13"/>
        <v>10.700000000000001</v>
      </c>
    </row>
    <row r="434" spans="2:7">
      <c r="B434" s="235">
        <v>21.35</v>
      </c>
      <c r="C434" s="235">
        <v>-2.1000000000000001E-2</v>
      </c>
      <c r="E434">
        <f t="shared" si="12"/>
        <v>21.450000000000003</v>
      </c>
      <c r="G434">
        <f t="shared" si="13"/>
        <v>10.725000000000001</v>
      </c>
    </row>
    <row r="435" spans="2:7">
      <c r="B435" s="235">
        <v>21.4</v>
      </c>
      <c r="C435" s="235">
        <v>-1.6E-2</v>
      </c>
      <c r="E435">
        <f t="shared" si="12"/>
        <v>21.5</v>
      </c>
      <c r="G435">
        <f t="shared" si="13"/>
        <v>10.75</v>
      </c>
    </row>
    <row r="436" spans="2:7">
      <c r="B436" s="235">
        <v>21.45</v>
      </c>
      <c r="C436" s="235">
        <v>-1.6E-2</v>
      </c>
      <c r="E436">
        <f t="shared" si="12"/>
        <v>21.55</v>
      </c>
      <c r="G436">
        <f t="shared" si="13"/>
        <v>10.775</v>
      </c>
    </row>
    <row r="437" spans="2:7">
      <c r="B437" s="235">
        <v>21.5</v>
      </c>
      <c r="C437" s="235">
        <v>-1.6E-2</v>
      </c>
      <c r="E437">
        <f t="shared" si="12"/>
        <v>21.6</v>
      </c>
      <c r="G437">
        <f t="shared" si="13"/>
        <v>10.8</v>
      </c>
    </row>
    <row r="438" spans="2:7">
      <c r="B438" s="235">
        <v>21.55</v>
      </c>
      <c r="C438" s="235">
        <v>-1.6E-2</v>
      </c>
      <c r="E438">
        <f t="shared" si="12"/>
        <v>21.650000000000002</v>
      </c>
      <c r="G438">
        <f t="shared" si="13"/>
        <v>10.825000000000001</v>
      </c>
    </row>
    <row r="439" spans="2:7">
      <c r="B439" s="235">
        <v>21.6</v>
      </c>
      <c r="C439" s="235">
        <v>-1.6E-2</v>
      </c>
      <c r="E439">
        <f t="shared" si="12"/>
        <v>21.700000000000003</v>
      </c>
      <c r="G439">
        <f t="shared" si="13"/>
        <v>10.850000000000001</v>
      </c>
    </row>
    <row r="440" spans="2:7">
      <c r="B440" s="235">
        <v>21.65</v>
      </c>
      <c r="C440" s="235">
        <v>-1.6E-2</v>
      </c>
      <c r="E440">
        <f t="shared" si="12"/>
        <v>21.75</v>
      </c>
      <c r="G440">
        <f t="shared" si="13"/>
        <v>10.875</v>
      </c>
    </row>
    <row r="441" spans="2:7">
      <c r="B441" s="235">
        <v>21.7</v>
      </c>
      <c r="C441" s="235">
        <v>-1.6E-2</v>
      </c>
      <c r="E441">
        <f t="shared" si="12"/>
        <v>21.8</v>
      </c>
      <c r="G441">
        <f t="shared" si="13"/>
        <v>10.9</v>
      </c>
    </row>
    <row r="442" spans="2:7">
      <c r="B442" s="235">
        <v>21.75</v>
      </c>
      <c r="C442" s="235">
        <v>-1.6E-2</v>
      </c>
      <c r="E442">
        <f t="shared" si="12"/>
        <v>21.85</v>
      </c>
      <c r="G442">
        <f t="shared" si="13"/>
        <v>10.925000000000001</v>
      </c>
    </row>
    <row r="443" spans="2:7">
      <c r="B443" s="235">
        <v>21.8</v>
      </c>
      <c r="C443" s="235">
        <v>-1.6E-2</v>
      </c>
      <c r="E443">
        <f t="shared" si="12"/>
        <v>21.900000000000002</v>
      </c>
      <c r="G443">
        <f t="shared" si="13"/>
        <v>10.950000000000001</v>
      </c>
    </row>
    <row r="444" spans="2:7">
      <c r="B444" s="235">
        <v>21.85</v>
      </c>
      <c r="C444" s="235">
        <v>-1.6E-2</v>
      </c>
      <c r="E444">
        <f t="shared" si="12"/>
        <v>21.950000000000003</v>
      </c>
      <c r="G444">
        <f t="shared" si="13"/>
        <v>10.975000000000001</v>
      </c>
    </row>
    <row r="445" spans="2:7">
      <c r="B445" s="235">
        <v>21.9</v>
      </c>
      <c r="C445" s="235">
        <v>-1.6E-2</v>
      </c>
      <c r="E445">
        <f t="shared" si="12"/>
        <v>22</v>
      </c>
      <c r="G445">
        <f t="shared" si="13"/>
        <v>11</v>
      </c>
    </row>
    <row r="446" spans="2:7">
      <c r="B446" s="235">
        <v>21.95</v>
      </c>
      <c r="C446" s="235">
        <v>-1.6E-2</v>
      </c>
      <c r="E446">
        <f t="shared" si="12"/>
        <v>22.05</v>
      </c>
      <c r="G446">
        <f t="shared" si="13"/>
        <v>11.025</v>
      </c>
    </row>
    <row r="447" spans="2:7">
      <c r="B447" s="235">
        <v>22</v>
      </c>
      <c r="C447" s="235">
        <v>-2.1000000000000001E-2</v>
      </c>
      <c r="E447">
        <f t="shared" si="12"/>
        <v>22.1</v>
      </c>
      <c r="G447">
        <f t="shared" si="13"/>
        <v>11.05</v>
      </c>
    </row>
    <row r="448" spans="2:7">
      <c r="B448" s="235">
        <v>22.05</v>
      </c>
      <c r="C448" s="235">
        <v>-1.6E-2</v>
      </c>
      <c r="E448">
        <f t="shared" si="12"/>
        <v>22.150000000000002</v>
      </c>
      <c r="G448">
        <f t="shared" si="13"/>
        <v>11.075000000000001</v>
      </c>
    </row>
    <row r="449" spans="2:7">
      <c r="B449" s="235">
        <v>22.1</v>
      </c>
      <c r="C449" s="235">
        <v>-1.0999999999999999E-2</v>
      </c>
      <c r="E449">
        <f t="shared" si="12"/>
        <v>22.200000000000003</v>
      </c>
      <c r="G449">
        <f t="shared" si="13"/>
        <v>11.100000000000001</v>
      </c>
    </row>
    <row r="450" spans="2:7">
      <c r="B450" s="235">
        <v>22.15</v>
      </c>
      <c r="C450" s="235">
        <v>-1.6E-2</v>
      </c>
      <c r="E450">
        <f t="shared" si="12"/>
        <v>22.25</v>
      </c>
      <c r="G450">
        <f t="shared" si="13"/>
        <v>11.125</v>
      </c>
    </row>
    <row r="451" spans="2:7">
      <c r="B451" s="235">
        <v>22.2</v>
      </c>
      <c r="C451" s="235">
        <v>-1.6E-2</v>
      </c>
      <c r="E451">
        <f t="shared" si="12"/>
        <v>22.3</v>
      </c>
      <c r="G451">
        <f t="shared" si="13"/>
        <v>11.15</v>
      </c>
    </row>
    <row r="452" spans="2:7">
      <c r="B452" s="235">
        <v>22.25</v>
      </c>
      <c r="C452" s="235">
        <v>-1.6E-2</v>
      </c>
      <c r="E452">
        <f t="shared" si="12"/>
        <v>22.35</v>
      </c>
      <c r="G452">
        <f t="shared" si="13"/>
        <v>11.175000000000001</v>
      </c>
    </row>
    <row r="453" spans="2:7">
      <c r="B453" s="235">
        <v>22.3</v>
      </c>
      <c r="C453" s="235">
        <v>-2.1000000000000001E-2</v>
      </c>
      <c r="E453">
        <f t="shared" si="12"/>
        <v>22.400000000000002</v>
      </c>
      <c r="G453">
        <f t="shared" si="13"/>
        <v>11.200000000000001</v>
      </c>
    </row>
    <row r="454" spans="2:7">
      <c r="B454" s="235">
        <v>22.35</v>
      </c>
      <c r="C454" s="235">
        <v>-1.6E-2</v>
      </c>
      <c r="E454">
        <f t="shared" si="12"/>
        <v>22.450000000000003</v>
      </c>
      <c r="G454">
        <f t="shared" si="13"/>
        <v>11.225000000000001</v>
      </c>
    </row>
    <row r="455" spans="2:7">
      <c r="B455" s="235">
        <v>22.4</v>
      </c>
      <c r="C455" s="235">
        <v>-1.6E-2</v>
      </c>
      <c r="E455">
        <f t="shared" si="12"/>
        <v>22.5</v>
      </c>
      <c r="G455">
        <f t="shared" si="13"/>
        <v>11.25</v>
      </c>
    </row>
    <row r="456" spans="2:7">
      <c r="B456" s="235">
        <v>22.45</v>
      </c>
      <c r="C456" s="235">
        <v>-2.1000000000000001E-2</v>
      </c>
      <c r="E456">
        <f t="shared" ref="E456:E519" si="14">B456+0.1</f>
        <v>22.55</v>
      </c>
      <c r="G456">
        <f t="shared" ref="G456:G519" si="15">0.5*E456</f>
        <v>11.275</v>
      </c>
    </row>
    <row r="457" spans="2:7">
      <c r="B457" s="235">
        <v>22.5</v>
      </c>
      <c r="C457" s="235">
        <v>-1.6E-2</v>
      </c>
      <c r="E457">
        <f t="shared" si="14"/>
        <v>22.6</v>
      </c>
      <c r="G457">
        <f t="shared" si="15"/>
        <v>11.3</v>
      </c>
    </row>
    <row r="458" spans="2:7">
      <c r="B458" s="235">
        <v>22.55</v>
      </c>
      <c r="C458" s="235">
        <v>-1.6E-2</v>
      </c>
      <c r="E458">
        <f t="shared" si="14"/>
        <v>22.650000000000002</v>
      </c>
      <c r="G458">
        <f t="shared" si="15"/>
        <v>11.325000000000001</v>
      </c>
    </row>
    <row r="459" spans="2:7">
      <c r="B459" s="235">
        <v>22.6</v>
      </c>
      <c r="C459" s="235">
        <v>-1.6E-2</v>
      </c>
      <c r="E459">
        <f t="shared" si="14"/>
        <v>22.700000000000003</v>
      </c>
      <c r="G459">
        <f t="shared" si="15"/>
        <v>11.350000000000001</v>
      </c>
    </row>
    <row r="460" spans="2:7">
      <c r="B460" s="235">
        <v>22.65</v>
      </c>
      <c r="C460" s="235">
        <v>-1.6E-2</v>
      </c>
      <c r="E460">
        <f t="shared" si="14"/>
        <v>22.75</v>
      </c>
      <c r="G460">
        <f t="shared" si="15"/>
        <v>11.375</v>
      </c>
    </row>
    <row r="461" spans="2:7">
      <c r="B461" s="235">
        <v>22.7</v>
      </c>
      <c r="C461" s="235">
        <v>-1.6E-2</v>
      </c>
      <c r="E461">
        <f t="shared" si="14"/>
        <v>22.8</v>
      </c>
      <c r="G461">
        <f t="shared" si="15"/>
        <v>11.4</v>
      </c>
    </row>
    <row r="462" spans="2:7">
      <c r="B462" s="235">
        <v>22.75</v>
      </c>
      <c r="C462" s="235">
        <v>-1.6E-2</v>
      </c>
      <c r="E462">
        <f t="shared" si="14"/>
        <v>22.85</v>
      </c>
      <c r="G462">
        <f t="shared" si="15"/>
        <v>11.425000000000001</v>
      </c>
    </row>
    <row r="463" spans="2:7">
      <c r="B463" s="235">
        <v>22.8</v>
      </c>
      <c r="C463" s="235">
        <v>-1.6E-2</v>
      </c>
      <c r="E463">
        <f t="shared" si="14"/>
        <v>22.900000000000002</v>
      </c>
      <c r="G463">
        <f t="shared" si="15"/>
        <v>11.450000000000001</v>
      </c>
    </row>
    <row r="464" spans="2:7">
      <c r="B464" s="235">
        <v>22.85</v>
      </c>
      <c r="C464" s="235">
        <v>-1.6E-2</v>
      </c>
      <c r="E464">
        <f t="shared" si="14"/>
        <v>22.950000000000003</v>
      </c>
      <c r="G464">
        <f t="shared" si="15"/>
        <v>11.475000000000001</v>
      </c>
    </row>
    <row r="465" spans="2:7">
      <c r="B465" s="235">
        <v>22.9</v>
      </c>
      <c r="C465" s="235">
        <v>-1.6E-2</v>
      </c>
      <c r="E465">
        <f t="shared" si="14"/>
        <v>23</v>
      </c>
      <c r="G465">
        <f t="shared" si="15"/>
        <v>11.5</v>
      </c>
    </row>
    <row r="466" spans="2:7">
      <c r="B466" s="235">
        <v>22.95</v>
      </c>
      <c r="C466" s="235">
        <v>-1.6E-2</v>
      </c>
      <c r="E466">
        <f t="shared" si="14"/>
        <v>23.05</v>
      </c>
      <c r="G466">
        <f t="shared" si="15"/>
        <v>11.525</v>
      </c>
    </row>
    <row r="467" spans="2:7">
      <c r="B467" s="235">
        <v>23</v>
      </c>
      <c r="C467" s="235">
        <v>-2.1000000000000001E-2</v>
      </c>
      <c r="E467">
        <f t="shared" si="14"/>
        <v>23.1</v>
      </c>
      <c r="G467">
        <f t="shared" si="15"/>
        <v>11.55</v>
      </c>
    </row>
    <row r="468" spans="2:7">
      <c r="B468" s="235">
        <v>23.05</v>
      </c>
      <c r="C468" s="235">
        <v>-1.6E-2</v>
      </c>
      <c r="E468">
        <f t="shared" si="14"/>
        <v>23.150000000000002</v>
      </c>
      <c r="G468">
        <f t="shared" si="15"/>
        <v>11.575000000000001</v>
      </c>
    </row>
    <row r="469" spans="2:7">
      <c r="B469" s="235">
        <v>23.1</v>
      </c>
      <c r="C469" s="235">
        <v>-1.6E-2</v>
      </c>
      <c r="E469">
        <f t="shared" si="14"/>
        <v>23.200000000000003</v>
      </c>
      <c r="G469">
        <f t="shared" si="15"/>
        <v>11.600000000000001</v>
      </c>
    </row>
    <row r="470" spans="2:7">
      <c r="B470" s="235">
        <v>23.15</v>
      </c>
      <c r="C470" s="235">
        <v>-2.1000000000000001E-2</v>
      </c>
      <c r="E470">
        <f t="shared" si="14"/>
        <v>23.25</v>
      </c>
      <c r="G470">
        <f t="shared" si="15"/>
        <v>11.625</v>
      </c>
    </row>
    <row r="471" spans="2:7">
      <c r="B471" s="235">
        <v>23.2</v>
      </c>
      <c r="C471" s="235">
        <v>-1.6E-2</v>
      </c>
      <c r="E471">
        <f t="shared" si="14"/>
        <v>23.3</v>
      </c>
      <c r="G471">
        <f t="shared" si="15"/>
        <v>11.65</v>
      </c>
    </row>
    <row r="472" spans="2:7">
      <c r="B472" s="235">
        <v>23.25</v>
      </c>
      <c r="C472" s="235">
        <v>-2.1000000000000001E-2</v>
      </c>
      <c r="E472">
        <f t="shared" si="14"/>
        <v>23.35</v>
      </c>
      <c r="G472">
        <f t="shared" si="15"/>
        <v>11.675000000000001</v>
      </c>
    </row>
    <row r="473" spans="2:7">
      <c r="B473" s="235">
        <v>23.3</v>
      </c>
      <c r="C473" s="235">
        <v>-2.1000000000000001E-2</v>
      </c>
      <c r="E473">
        <f t="shared" si="14"/>
        <v>23.400000000000002</v>
      </c>
      <c r="G473">
        <f t="shared" si="15"/>
        <v>11.700000000000001</v>
      </c>
    </row>
    <row r="474" spans="2:7">
      <c r="B474" s="235">
        <v>23.35</v>
      </c>
      <c r="C474" s="235">
        <v>-1.6E-2</v>
      </c>
      <c r="E474">
        <f t="shared" si="14"/>
        <v>23.450000000000003</v>
      </c>
      <c r="G474">
        <f t="shared" si="15"/>
        <v>11.725000000000001</v>
      </c>
    </row>
    <row r="475" spans="2:7">
      <c r="B475" s="235">
        <v>23.4</v>
      </c>
      <c r="C475" s="235">
        <v>-1.6E-2</v>
      </c>
      <c r="E475">
        <f t="shared" si="14"/>
        <v>23.5</v>
      </c>
      <c r="G475">
        <f t="shared" si="15"/>
        <v>11.75</v>
      </c>
    </row>
    <row r="476" spans="2:7">
      <c r="B476" s="235">
        <v>23.45</v>
      </c>
      <c r="C476" s="235">
        <v>-1.6E-2</v>
      </c>
      <c r="E476">
        <f t="shared" si="14"/>
        <v>23.55</v>
      </c>
      <c r="G476">
        <f t="shared" si="15"/>
        <v>11.775</v>
      </c>
    </row>
    <row r="477" spans="2:7">
      <c r="B477" s="235">
        <v>23.5</v>
      </c>
      <c r="C477" s="235">
        <v>-1.6E-2</v>
      </c>
      <c r="E477">
        <f t="shared" si="14"/>
        <v>23.6</v>
      </c>
      <c r="G477">
        <f t="shared" si="15"/>
        <v>11.8</v>
      </c>
    </row>
    <row r="478" spans="2:7">
      <c r="B478" s="235">
        <v>23.55</v>
      </c>
      <c r="C478" s="235">
        <v>-1.6E-2</v>
      </c>
      <c r="E478">
        <f t="shared" si="14"/>
        <v>23.650000000000002</v>
      </c>
      <c r="G478">
        <f t="shared" si="15"/>
        <v>11.825000000000001</v>
      </c>
    </row>
    <row r="479" spans="2:7">
      <c r="B479" s="235">
        <v>23.6</v>
      </c>
      <c r="C479" s="235">
        <v>-1.0999999999999999E-2</v>
      </c>
      <c r="E479">
        <f t="shared" si="14"/>
        <v>23.700000000000003</v>
      </c>
      <c r="G479">
        <f t="shared" si="15"/>
        <v>11.850000000000001</v>
      </c>
    </row>
    <row r="480" spans="2:7">
      <c r="B480" s="235">
        <v>23.65</v>
      </c>
      <c r="C480" s="235">
        <v>-1.6E-2</v>
      </c>
      <c r="E480">
        <f t="shared" si="14"/>
        <v>23.75</v>
      </c>
      <c r="G480">
        <f t="shared" si="15"/>
        <v>11.875</v>
      </c>
    </row>
    <row r="481" spans="2:7">
      <c r="B481" s="235">
        <v>23.7</v>
      </c>
      <c r="C481" s="235">
        <v>-1.6E-2</v>
      </c>
      <c r="E481">
        <f t="shared" si="14"/>
        <v>23.8</v>
      </c>
      <c r="G481">
        <f t="shared" si="15"/>
        <v>11.9</v>
      </c>
    </row>
    <row r="482" spans="2:7">
      <c r="B482" s="235">
        <v>23.75</v>
      </c>
      <c r="C482" s="235">
        <v>-1.6E-2</v>
      </c>
      <c r="E482">
        <f t="shared" si="14"/>
        <v>23.85</v>
      </c>
      <c r="G482">
        <f t="shared" si="15"/>
        <v>11.925000000000001</v>
      </c>
    </row>
    <row r="483" spans="2:7">
      <c r="B483" s="235">
        <v>23.8</v>
      </c>
      <c r="C483" s="235">
        <v>-1.0999999999999999E-2</v>
      </c>
      <c r="E483">
        <f t="shared" si="14"/>
        <v>23.900000000000002</v>
      </c>
      <c r="G483">
        <f t="shared" si="15"/>
        <v>11.950000000000001</v>
      </c>
    </row>
    <row r="484" spans="2:7">
      <c r="B484" s="235">
        <v>23.85</v>
      </c>
      <c r="C484" s="235">
        <v>-1.0999999999999999E-2</v>
      </c>
      <c r="E484">
        <f t="shared" si="14"/>
        <v>23.950000000000003</v>
      </c>
      <c r="G484">
        <f t="shared" si="15"/>
        <v>11.975000000000001</v>
      </c>
    </row>
    <row r="485" spans="2:7">
      <c r="B485" s="235">
        <v>23.9</v>
      </c>
      <c r="C485" s="235">
        <v>-1.6E-2</v>
      </c>
      <c r="E485">
        <f t="shared" si="14"/>
        <v>24</v>
      </c>
      <c r="G485">
        <f t="shared" si="15"/>
        <v>12</v>
      </c>
    </row>
    <row r="486" spans="2:7">
      <c r="B486" s="235">
        <v>23.95</v>
      </c>
      <c r="C486" s="235">
        <v>-1.6E-2</v>
      </c>
      <c r="E486">
        <f t="shared" si="14"/>
        <v>24.05</v>
      </c>
      <c r="G486">
        <f t="shared" si="15"/>
        <v>12.025</v>
      </c>
    </row>
    <row r="487" spans="2:7">
      <c r="B487" s="235">
        <v>24</v>
      </c>
      <c r="C487" s="235">
        <v>-2.1000000000000001E-2</v>
      </c>
      <c r="E487">
        <f t="shared" si="14"/>
        <v>24.1</v>
      </c>
      <c r="G487">
        <f t="shared" si="15"/>
        <v>12.05</v>
      </c>
    </row>
    <row r="488" spans="2:7">
      <c r="B488" s="235">
        <v>24.05</v>
      </c>
      <c r="C488" s="235">
        <v>-1.6E-2</v>
      </c>
      <c r="E488">
        <f t="shared" si="14"/>
        <v>24.150000000000002</v>
      </c>
      <c r="G488">
        <f t="shared" si="15"/>
        <v>12.075000000000001</v>
      </c>
    </row>
    <row r="489" spans="2:7">
      <c r="B489" s="235">
        <v>24.1</v>
      </c>
      <c r="C489" s="235">
        <v>-1.6E-2</v>
      </c>
      <c r="E489">
        <f t="shared" si="14"/>
        <v>24.200000000000003</v>
      </c>
      <c r="G489">
        <f t="shared" si="15"/>
        <v>12.100000000000001</v>
      </c>
    </row>
    <row r="490" spans="2:7">
      <c r="B490" s="235">
        <v>24.15</v>
      </c>
      <c r="C490" s="235">
        <v>-1.6E-2</v>
      </c>
      <c r="E490">
        <f t="shared" si="14"/>
        <v>24.25</v>
      </c>
      <c r="G490">
        <f t="shared" si="15"/>
        <v>12.125</v>
      </c>
    </row>
    <row r="491" spans="2:7">
      <c r="B491" s="235">
        <v>24.2</v>
      </c>
      <c r="C491" s="235">
        <v>-1.6E-2</v>
      </c>
      <c r="E491">
        <f t="shared" si="14"/>
        <v>24.3</v>
      </c>
      <c r="G491">
        <f t="shared" si="15"/>
        <v>12.15</v>
      </c>
    </row>
    <row r="492" spans="2:7">
      <c r="B492" s="235">
        <v>24.25</v>
      </c>
      <c r="C492" s="235">
        <v>-2.1000000000000001E-2</v>
      </c>
      <c r="E492">
        <f t="shared" si="14"/>
        <v>24.35</v>
      </c>
      <c r="G492">
        <f t="shared" si="15"/>
        <v>12.175000000000001</v>
      </c>
    </row>
    <row r="493" spans="2:7">
      <c r="B493" s="235">
        <v>24.3</v>
      </c>
      <c r="C493" s="235">
        <v>-1.6E-2</v>
      </c>
      <c r="E493">
        <f t="shared" si="14"/>
        <v>24.400000000000002</v>
      </c>
      <c r="G493">
        <f t="shared" si="15"/>
        <v>12.200000000000001</v>
      </c>
    </row>
    <row r="494" spans="2:7">
      <c r="B494" s="235">
        <v>24.35</v>
      </c>
      <c r="C494" s="235">
        <v>-1.6E-2</v>
      </c>
      <c r="E494">
        <f t="shared" si="14"/>
        <v>24.450000000000003</v>
      </c>
      <c r="G494">
        <f t="shared" si="15"/>
        <v>12.225000000000001</v>
      </c>
    </row>
    <row r="495" spans="2:7">
      <c r="B495" s="235">
        <v>24.4</v>
      </c>
      <c r="C495" s="235">
        <v>-1.6E-2</v>
      </c>
      <c r="E495">
        <f t="shared" si="14"/>
        <v>24.5</v>
      </c>
      <c r="G495">
        <f t="shared" si="15"/>
        <v>12.25</v>
      </c>
    </row>
    <row r="496" spans="2:7">
      <c r="B496" s="235">
        <v>24.45</v>
      </c>
      <c r="C496" s="235">
        <v>-1.6E-2</v>
      </c>
      <c r="E496">
        <f t="shared" si="14"/>
        <v>24.55</v>
      </c>
      <c r="G496">
        <f t="shared" si="15"/>
        <v>12.275</v>
      </c>
    </row>
    <row r="497" spans="2:7">
      <c r="B497" s="235">
        <v>24.5</v>
      </c>
      <c r="C497" s="235">
        <v>-1.6E-2</v>
      </c>
      <c r="E497">
        <f t="shared" si="14"/>
        <v>24.6</v>
      </c>
      <c r="G497">
        <f t="shared" si="15"/>
        <v>12.3</v>
      </c>
    </row>
    <row r="498" spans="2:7">
      <c r="B498" s="235">
        <v>24.55</v>
      </c>
      <c r="C498" s="235">
        <v>-1.6E-2</v>
      </c>
      <c r="E498">
        <f t="shared" si="14"/>
        <v>24.650000000000002</v>
      </c>
      <c r="G498">
        <f t="shared" si="15"/>
        <v>12.325000000000001</v>
      </c>
    </row>
    <row r="499" spans="2:7">
      <c r="B499" s="235">
        <v>24.6</v>
      </c>
      <c r="C499" s="235">
        <v>-1.6E-2</v>
      </c>
      <c r="E499">
        <f t="shared" si="14"/>
        <v>24.700000000000003</v>
      </c>
      <c r="G499">
        <f t="shared" si="15"/>
        <v>12.350000000000001</v>
      </c>
    </row>
    <row r="500" spans="2:7">
      <c r="B500" s="235">
        <v>24.65</v>
      </c>
      <c r="C500" s="235">
        <v>-1.6E-2</v>
      </c>
      <c r="E500">
        <f t="shared" si="14"/>
        <v>24.75</v>
      </c>
      <c r="G500">
        <f t="shared" si="15"/>
        <v>12.375</v>
      </c>
    </row>
    <row r="501" spans="2:7">
      <c r="B501" s="235">
        <v>24.7</v>
      </c>
      <c r="C501" s="235">
        <v>-2.1000000000000001E-2</v>
      </c>
      <c r="E501">
        <f t="shared" si="14"/>
        <v>24.8</v>
      </c>
      <c r="G501">
        <f t="shared" si="15"/>
        <v>12.4</v>
      </c>
    </row>
    <row r="502" spans="2:7">
      <c r="B502" s="235">
        <v>24.75</v>
      </c>
      <c r="C502" s="235">
        <v>-1.6E-2</v>
      </c>
      <c r="E502">
        <f t="shared" si="14"/>
        <v>24.85</v>
      </c>
      <c r="G502">
        <f t="shared" si="15"/>
        <v>12.425000000000001</v>
      </c>
    </row>
    <row r="503" spans="2:7">
      <c r="B503" s="235">
        <v>24.8</v>
      </c>
      <c r="C503" s="235">
        <v>-1.6E-2</v>
      </c>
      <c r="E503">
        <f t="shared" si="14"/>
        <v>24.900000000000002</v>
      </c>
      <c r="G503">
        <f t="shared" si="15"/>
        <v>12.450000000000001</v>
      </c>
    </row>
    <row r="504" spans="2:7">
      <c r="B504" s="235">
        <v>24.85</v>
      </c>
      <c r="C504" s="235">
        <v>-2.1000000000000001E-2</v>
      </c>
      <c r="E504">
        <f t="shared" si="14"/>
        <v>24.950000000000003</v>
      </c>
      <c r="G504">
        <f t="shared" si="15"/>
        <v>12.475000000000001</v>
      </c>
    </row>
    <row r="505" spans="2:7">
      <c r="B505" s="235">
        <v>24.9</v>
      </c>
      <c r="C505" s="235">
        <v>-1.6E-2</v>
      </c>
      <c r="E505">
        <f t="shared" si="14"/>
        <v>25</v>
      </c>
      <c r="G505">
        <f t="shared" si="15"/>
        <v>12.5</v>
      </c>
    </row>
    <row r="506" spans="2:7">
      <c r="B506" s="235">
        <v>24.95</v>
      </c>
      <c r="C506" s="235">
        <v>-1.6E-2</v>
      </c>
      <c r="E506">
        <f t="shared" si="14"/>
        <v>25.05</v>
      </c>
      <c r="G506">
        <f t="shared" si="15"/>
        <v>12.525</v>
      </c>
    </row>
    <row r="507" spans="2:7">
      <c r="B507" s="235">
        <v>25</v>
      </c>
      <c r="C507" s="235">
        <v>-1.6E-2</v>
      </c>
      <c r="E507">
        <f t="shared" si="14"/>
        <v>25.1</v>
      </c>
      <c r="G507">
        <f t="shared" si="15"/>
        <v>12.55</v>
      </c>
    </row>
    <row r="508" spans="2:7">
      <c r="B508" s="235">
        <v>25.05</v>
      </c>
      <c r="C508" s="235">
        <v>-2.1000000000000001E-2</v>
      </c>
      <c r="E508">
        <f t="shared" si="14"/>
        <v>25.150000000000002</v>
      </c>
      <c r="G508">
        <f t="shared" si="15"/>
        <v>12.575000000000001</v>
      </c>
    </row>
    <row r="509" spans="2:7">
      <c r="B509" s="235">
        <v>25.1</v>
      </c>
      <c r="C509" s="235">
        <v>-2.1000000000000001E-2</v>
      </c>
      <c r="E509">
        <f t="shared" si="14"/>
        <v>25.200000000000003</v>
      </c>
      <c r="G509">
        <f t="shared" si="15"/>
        <v>12.600000000000001</v>
      </c>
    </row>
    <row r="510" spans="2:7">
      <c r="B510" s="235">
        <v>25.15</v>
      </c>
      <c r="C510" s="235">
        <v>-1.6E-2</v>
      </c>
      <c r="E510">
        <f t="shared" si="14"/>
        <v>25.25</v>
      </c>
      <c r="G510">
        <f t="shared" si="15"/>
        <v>12.625</v>
      </c>
    </row>
    <row r="511" spans="2:7">
      <c r="B511" s="235">
        <v>25.2</v>
      </c>
      <c r="C511" s="235">
        <v>-1.6E-2</v>
      </c>
      <c r="E511">
        <f t="shared" si="14"/>
        <v>25.3</v>
      </c>
      <c r="G511">
        <f t="shared" si="15"/>
        <v>12.65</v>
      </c>
    </row>
    <row r="512" spans="2:7">
      <c r="B512" s="235">
        <v>25.25</v>
      </c>
      <c r="C512" s="235">
        <v>-1.6E-2</v>
      </c>
      <c r="E512">
        <f t="shared" si="14"/>
        <v>25.35</v>
      </c>
      <c r="G512">
        <f t="shared" si="15"/>
        <v>12.675000000000001</v>
      </c>
    </row>
    <row r="513" spans="2:7">
      <c r="B513" s="235">
        <v>25.3</v>
      </c>
      <c r="C513" s="235">
        <v>-1.6E-2</v>
      </c>
      <c r="E513">
        <f t="shared" si="14"/>
        <v>25.400000000000002</v>
      </c>
      <c r="G513">
        <f t="shared" si="15"/>
        <v>12.700000000000001</v>
      </c>
    </row>
    <row r="514" spans="2:7">
      <c r="B514" s="235">
        <v>25.35</v>
      </c>
      <c r="C514" s="235">
        <v>-1.6E-2</v>
      </c>
      <c r="E514">
        <f t="shared" si="14"/>
        <v>25.450000000000003</v>
      </c>
      <c r="G514">
        <f t="shared" si="15"/>
        <v>12.725000000000001</v>
      </c>
    </row>
    <row r="515" spans="2:7">
      <c r="B515" s="235">
        <v>25.4</v>
      </c>
      <c r="C515" s="235">
        <v>-1.6E-2</v>
      </c>
      <c r="E515">
        <f t="shared" si="14"/>
        <v>25.5</v>
      </c>
      <c r="G515">
        <f t="shared" si="15"/>
        <v>12.75</v>
      </c>
    </row>
    <row r="516" spans="2:7">
      <c r="B516" s="235">
        <v>25.45</v>
      </c>
      <c r="C516" s="235">
        <v>-1.6E-2</v>
      </c>
      <c r="E516">
        <f t="shared" si="14"/>
        <v>25.55</v>
      </c>
      <c r="G516">
        <f t="shared" si="15"/>
        <v>12.775</v>
      </c>
    </row>
    <row r="517" spans="2:7">
      <c r="B517" s="235">
        <v>25.5</v>
      </c>
      <c r="C517" s="235">
        <v>-1.6E-2</v>
      </c>
      <c r="E517">
        <f t="shared" si="14"/>
        <v>25.6</v>
      </c>
      <c r="G517">
        <f t="shared" si="15"/>
        <v>12.8</v>
      </c>
    </row>
    <row r="518" spans="2:7">
      <c r="B518" s="235">
        <v>25.55</v>
      </c>
      <c r="C518" s="235">
        <v>-2.1000000000000001E-2</v>
      </c>
      <c r="E518">
        <f t="shared" si="14"/>
        <v>25.650000000000002</v>
      </c>
      <c r="G518">
        <f t="shared" si="15"/>
        <v>12.825000000000001</v>
      </c>
    </row>
    <row r="519" spans="2:7">
      <c r="B519" s="235">
        <v>25.6</v>
      </c>
      <c r="C519" s="235">
        <v>-1.6E-2</v>
      </c>
      <c r="E519">
        <f t="shared" si="14"/>
        <v>25.700000000000003</v>
      </c>
      <c r="G519">
        <f t="shared" si="15"/>
        <v>12.850000000000001</v>
      </c>
    </row>
    <row r="520" spans="2:7">
      <c r="B520" s="235">
        <v>25.65</v>
      </c>
      <c r="C520" s="235">
        <v>-1.6E-2</v>
      </c>
      <c r="E520">
        <f t="shared" ref="E520:E583" si="16">B520+0.1</f>
        <v>25.75</v>
      </c>
      <c r="G520">
        <f t="shared" ref="G520:G583" si="17">0.5*E520</f>
        <v>12.875</v>
      </c>
    </row>
    <row r="521" spans="2:7">
      <c r="B521" s="235">
        <v>25.7</v>
      </c>
      <c r="C521" s="235">
        <v>-1.6E-2</v>
      </c>
      <c r="E521">
        <f t="shared" si="16"/>
        <v>25.8</v>
      </c>
      <c r="G521">
        <f t="shared" si="17"/>
        <v>12.9</v>
      </c>
    </row>
    <row r="522" spans="2:7">
      <c r="B522" s="235">
        <v>25.75</v>
      </c>
      <c r="C522" s="235">
        <v>-2.1000000000000001E-2</v>
      </c>
      <c r="E522">
        <f t="shared" si="16"/>
        <v>25.85</v>
      </c>
      <c r="G522">
        <f t="shared" si="17"/>
        <v>12.925000000000001</v>
      </c>
    </row>
    <row r="523" spans="2:7">
      <c r="B523" s="235">
        <v>25.8</v>
      </c>
      <c r="C523" s="235">
        <v>-1.6E-2</v>
      </c>
      <c r="E523">
        <f t="shared" si="16"/>
        <v>25.900000000000002</v>
      </c>
      <c r="G523">
        <f t="shared" si="17"/>
        <v>12.950000000000001</v>
      </c>
    </row>
    <row r="524" spans="2:7">
      <c r="B524" s="235">
        <v>25.85</v>
      </c>
      <c r="C524" s="235">
        <v>-1.6E-2</v>
      </c>
      <c r="E524">
        <f t="shared" si="16"/>
        <v>25.950000000000003</v>
      </c>
      <c r="G524">
        <f t="shared" si="17"/>
        <v>12.975000000000001</v>
      </c>
    </row>
    <row r="525" spans="2:7">
      <c r="B525" s="235">
        <v>25.9</v>
      </c>
      <c r="C525" s="235">
        <v>-1.6E-2</v>
      </c>
      <c r="E525">
        <f t="shared" si="16"/>
        <v>26</v>
      </c>
      <c r="G525">
        <f t="shared" si="17"/>
        <v>13</v>
      </c>
    </row>
    <row r="526" spans="2:7">
      <c r="B526" s="235">
        <v>25.95</v>
      </c>
      <c r="C526" s="235">
        <v>-1.6E-2</v>
      </c>
      <c r="E526">
        <f t="shared" si="16"/>
        <v>26.05</v>
      </c>
      <c r="G526">
        <f t="shared" si="17"/>
        <v>13.025</v>
      </c>
    </row>
    <row r="527" spans="2:7">
      <c r="B527" s="235">
        <v>26</v>
      </c>
      <c r="C527" s="235">
        <v>-1.6E-2</v>
      </c>
      <c r="E527">
        <f t="shared" si="16"/>
        <v>26.1</v>
      </c>
      <c r="G527">
        <f t="shared" si="17"/>
        <v>13.05</v>
      </c>
    </row>
    <row r="528" spans="2:7">
      <c r="B528" s="235">
        <v>26.05</v>
      </c>
      <c r="C528" s="235">
        <v>-1.6E-2</v>
      </c>
      <c r="E528">
        <f t="shared" si="16"/>
        <v>26.150000000000002</v>
      </c>
      <c r="G528">
        <f t="shared" si="17"/>
        <v>13.075000000000001</v>
      </c>
    </row>
    <row r="529" spans="2:7">
      <c r="B529" s="235">
        <v>26.1</v>
      </c>
      <c r="C529" s="235">
        <v>-1.6E-2</v>
      </c>
      <c r="E529">
        <f t="shared" si="16"/>
        <v>26.200000000000003</v>
      </c>
      <c r="G529">
        <f t="shared" si="17"/>
        <v>13.100000000000001</v>
      </c>
    </row>
    <row r="530" spans="2:7">
      <c r="B530" s="235">
        <v>26.15</v>
      </c>
      <c r="C530" s="235">
        <v>-2.1000000000000001E-2</v>
      </c>
      <c r="E530">
        <f t="shared" si="16"/>
        <v>26.25</v>
      </c>
      <c r="G530">
        <f t="shared" si="17"/>
        <v>13.125</v>
      </c>
    </row>
    <row r="531" spans="2:7">
      <c r="B531" s="235">
        <v>26.2</v>
      </c>
      <c r="C531" s="235">
        <v>-1.6E-2</v>
      </c>
      <c r="E531">
        <f t="shared" si="16"/>
        <v>26.3</v>
      </c>
      <c r="G531">
        <f t="shared" si="17"/>
        <v>13.15</v>
      </c>
    </row>
    <row r="532" spans="2:7">
      <c r="B532" s="235">
        <v>26.25</v>
      </c>
      <c r="C532" s="235">
        <v>-1.6E-2</v>
      </c>
      <c r="E532">
        <f t="shared" si="16"/>
        <v>26.35</v>
      </c>
      <c r="G532">
        <f t="shared" si="17"/>
        <v>13.175000000000001</v>
      </c>
    </row>
    <row r="533" spans="2:7">
      <c r="B533" s="235">
        <v>26.3</v>
      </c>
      <c r="C533" s="235">
        <v>-2.1000000000000001E-2</v>
      </c>
      <c r="E533">
        <f t="shared" si="16"/>
        <v>26.400000000000002</v>
      </c>
      <c r="G533">
        <f t="shared" si="17"/>
        <v>13.200000000000001</v>
      </c>
    </row>
    <row r="534" spans="2:7">
      <c r="B534" s="235">
        <v>26.35</v>
      </c>
      <c r="C534" s="235">
        <v>-1.6E-2</v>
      </c>
      <c r="E534">
        <f t="shared" si="16"/>
        <v>26.450000000000003</v>
      </c>
      <c r="G534">
        <f t="shared" si="17"/>
        <v>13.225000000000001</v>
      </c>
    </row>
    <row r="535" spans="2:7">
      <c r="B535" s="235">
        <v>26.4</v>
      </c>
      <c r="C535" s="235">
        <v>-1.6E-2</v>
      </c>
      <c r="E535">
        <f t="shared" si="16"/>
        <v>26.5</v>
      </c>
      <c r="G535">
        <f t="shared" si="17"/>
        <v>13.25</v>
      </c>
    </row>
    <row r="536" spans="2:7">
      <c r="B536" s="235">
        <v>26.45</v>
      </c>
      <c r="C536" s="235">
        <v>-1.6E-2</v>
      </c>
      <c r="E536">
        <f t="shared" si="16"/>
        <v>26.55</v>
      </c>
      <c r="G536">
        <f t="shared" si="17"/>
        <v>13.275</v>
      </c>
    </row>
    <row r="537" spans="2:7">
      <c r="B537" s="235">
        <v>26.5</v>
      </c>
      <c r="C537" s="235">
        <v>-2.1000000000000001E-2</v>
      </c>
      <c r="E537">
        <f t="shared" si="16"/>
        <v>26.6</v>
      </c>
      <c r="G537">
        <f t="shared" si="17"/>
        <v>13.3</v>
      </c>
    </row>
    <row r="538" spans="2:7">
      <c r="B538" s="235">
        <v>26.55</v>
      </c>
      <c r="C538" s="235">
        <v>-1.6E-2</v>
      </c>
      <c r="E538">
        <f t="shared" si="16"/>
        <v>26.650000000000002</v>
      </c>
      <c r="G538">
        <f t="shared" si="17"/>
        <v>13.325000000000001</v>
      </c>
    </row>
    <row r="539" spans="2:7">
      <c r="B539" s="235">
        <v>26.6</v>
      </c>
      <c r="C539" s="235">
        <v>-1.6E-2</v>
      </c>
      <c r="E539">
        <f t="shared" si="16"/>
        <v>26.700000000000003</v>
      </c>
      <c r="G539">
        <f t="shared" si="17"/>
        <v>13.350000000000001</v>
      </c>
    </row>
    <row r="540" spans="2:7">
      <c r="B540" s="235">
        <v>26.65</v>
      </c>
      <c r="C540" s="235">
        <v>-1.6E-2</v>
      </c>
      <c r="E540">
        <f t="shared" si="16"/>
        <v>26.75</v>
      </c>
      <c r="G540">
        <f t="shared" si="17"/>
        <v>13.375</v>
      </c>
    </row>
    <row r="541" spans="2:7">
      <c r="B541" s="235">
        <v>26.7</v>
      </c>
      <c r="C541" s="235">
        <v>-1.6E-2</v>
      </c>
      <c r="E541">
        <f t="shared" si="16"/>
        <v>26.8</v>
      </c>
      <c r="G541">
        <f t="shared" si="17"/>
        <v>13.4</v>
      </c>
    </row>
    <row r="542" spans="2:7">
      <c r="B542" s="235">
        <v>26.75</v>
      </c>
      <c r="C542" s="235">
        <v>-1.6E-2</v>
      </c>
      <c r="E542">
        <f t="shared" si="16"/>
        <v>26.85</v>
      </c>
      <c r="G542">
        <f t="shared" si="17"/>
        <v>13.425000000000001</v>
      </c>
    </row>
    <row r="543" spans="2:7">
      <c r="B543" s="235">
        <v>26.8</v>
      </c>
      <c r="C543" s="235">
        <v>-2.1000000000000001E-2</v>
      </c>
      <c r="E543">
        <f t="shared" si="16"/>
        <v>26.900000000000002</v>
      </c>
      <c r="G543">
        <f t="shared" si="17"/>
        <v>13.450000000000001</v>
      </c>
    </row>
    <row r="544" spans="2:7">
      <c r="B544" s="235">
        <v>26.85</v>
      </c>
      <c r="C544" s="235">
        <v>-2.1000000000000001E-2</v>
      </c>
      <c r="E544">
        <f t="shared" si="16"/>
        <v>26.950000000000003</v>
      </c>
      <c r="G544">
        <f t="shared" si="17"/>
        <v>13.475000000000001</v>
      </c>
    </row>
    <row r="545" spans="2:7">
      <c r="B545" s="235">
        <v>26.9</v>
      </c>
      <c r="C545" s="235">
        <v>-1.6E-2</v>
      </c>
      <c r="E545">
        <f t="shared" si="16"/>
        <v>27</v>
      </c>
      <c r="G545">
        <f t="shared" si="17"/>
        <v>13.5</v>
      </c>
    </row>
    <row r="546" spans="2:7">
      <c r="B546" s="235">
        <v>26.95</v>
      </c>
      <c r="C546" s="235">
        <v>-1.6E-2</v>
      </c>
      <c r="E546">
        <f t="shared" si="16"/>
        <v>27.05</v>
      </c>
      <c r="G546">
        <f t="shared" si="17"/>
        <v>13.525</v>
      </c>
    </row>
    <row r="547" spans="2:7">
      <c r="B547" s="235">
        <v>27</v>
      </c>
      <c r="C547" s="235">
        <v>-1.6E-2</v>
      </c>
      <c r="E547">
        <f t="shared" si="16"/>
        <v>27.1</v>
      </c>
      <c r="G547">
        <f t="shared" si="17"/>
        <v>13.55</v>
      </c>
    </row>
    <row r="548" spans="2:7">
      <c r="B548" s="235">
        <v>27.05</v>
      </c>
      <c r="C548" s="235">
        <v>-1.6E-2</v>
      </c>
      <c r="E548">
        <f t="shared" si="16"/>
        <v>27.150000000000002</v>
      </c>
      <c r="G548">
        <f t="shared" si="17"/>
        <v>13.575000000000001</v>
      </c>
    </row>
    <row r="549" spans="2:7">
      <c r="B549" s="235">
        <v>27.1</v>
      </c>
      <c r="C549" s="235">
        <v>-1.6E-2</v>
      </c>
      <c r="E549">
        <f t="shared" si="16"/>
        <v>27.200000000000003</v>
      </c>
      <c r="G549">
        <f t="shared" si="17"/>
        <v>13.600000000000001</v>
      </c>
    </row>
    <row r="550" spans="2:7">
      <c r="B550" s="235">
        <v>27.15</v>
      </c>
      <c r="C550" s="235">
        <v>-1.6E-2</v>
      </c>
      <c r="E550">
        <f t="shared" si="16"/>
        <v>27.25</v>
      </c>
      <c r="G550">
        <f t="shared" si="17"/>
        <v>13.625</v>
      </c>
    </row>
    <row r="551" spans="2:7">
      <c r="B551" s="235">
        <v>27.2</v>
      </c>
      <c r="C551" s="235">
        <v>-1.6E-2</v>
      </c>
      <c r="E551">
        <f t="shared" si="16"/>
        <v>27.3</v>
      </c>
      <c r="G551">
        <f t="shared" si="17"/>
        <v>13.65</v>
      </c>
    </row>
    <row r="552" spans="2:7">
      <c r="B552" s="235">
        <v>27.25</v>
      </c>
      <c r="C552" s="235">
        <v>-2.1000000000000001E-2</v>
      </c>
      <c r="E552">
        <f t="shared" si="16"/>
        <v>27.35</v>
      </c>
      <c r="G552">
        <f t="shared" si="17"/>
        <v>13.675000000000001</v>
      </c>
    </row>
    <row r="553" spans="2:7">
      <c r="B553" s="235">
        <v>27.3</v>
      </c>
      <c r="C553" s="235">
        <v>-1.6E-2</v>
      </c>
      <c r="E553">
        <f t="shared" si="16"/>
        <v>27.400000000000002</v>
      </c>
      <c r="G553">
        <f t="shared" si="17"/>
        <v>13.700000000000001</v>
      </c>
    </row>
    <row r="554" spans="2:7">
      <c r="B554" s="235">
        <v>27.35</v>
      </c>
      <c r="C554" s="235">
        <v>-1.6E-2</v>
      </c>
      <c r="E554">
        <f t="shared" si="16"/>
        <v>27.450000000000003</v>
      </c>
      <c r="G554">
        <f t="shared" si="17"/>
        <v>13.725000000000001</v>
      </c>
    </row>
    <row r="555" spans="2:7">
      <c r="B555" s="235">
        <v>27.4</v>
      </c>
      <c r="C555" s="235">
        <v>-1.6E-2</v>
      </c>
      <c r="E555">
        <f t="shared" si="16"/>
        <v>27.5</v>
      </c>
      <c r="G555">
        <f t="shared" si="17"/>
        <v>13.75</v>
      </c>
    </row>
    <row r="556" spans="2:7">
      <c r="B556" s="235">
        <v>27.45</v>
      </c>
      <c r="C556" s="235">
        <v>-1.6E-2</v>
      </c>
      <c r="E556">
        <f t="shared" si="16"/>
        <v>27.55</v>
      </c>
      <c r="G556">
        <f t="shared" si="17"/>
        <v>13.775</v>
      </c>
    </row>
    <row r="557" spans="2:7">
      <c r="B557" s="235">
        <v>27.5</v>
      </c>
      <c r="C557" s="235">
        <v>-2.1000000000000001E-2</v>
      </c>
      <c r="E557">
        <f t="shared" si="16"/>
        <v>27.6</v>
      </c>
      <c r="G557">
        <f t="shared" si="17"/>
        <v>13.8</v>
      </c>
    </row>
    <row r="558" spans="2:7">
      <c r="B558" s="235">
        <v>27.55</v>
      </c>
      <c r="C558" s="235">
        <v>-2.1000000000000001E-2</v>
      </c>
      <c r="E558">
        <f t="shared" si="16"/>
        <v>27.650000000000002</v>
      </c>
      <c r="G558">
        <f t="shared" si="17"/>
        <v>13.825000000000001</v>
      </c>
    </row>
    <row r="559" spans="2:7">
      <c r="B559" s="235">
        <v>27.6</v>
      </c>
      <c r="C559" s="235">
        <v>-1.6E-2</v>
      </c>
      <c r="E559">
        <f t="shared" si="16"/>
        <v>27.700000000000003</v>
      </c>
      <c r="G559">
        <f t="shared" si="17"/>
        <v>13.850000000000001</v>
      </c>
    </row>
    <row r="560" spans="2:7">
      <c r="B560" s="235">
        <v>27.65</v>
      </c>
      <c r="C560" s="235">
        <v>-1.6E-2</v>
      </c>
      <c r="E560">
        <f t="shared" si="16"/>
        <v>27.75</v>
      </c>
      <c r="G560">
        <f t="shared" si="17"/>
        <v>13.875</v>
      </c>
    </row>
    <row r="561" spans="2:7">
      <c r="B561" s="235">
        <v>27.7</v>
      </c>
      <c r="C561" s="235">
        <v>-1.6E-2</v>
      </c>
      <c r="E561">
        <f t="shared" si="16"/>
        <v>27.8</v>
      </c>
      <c r="G561">
        <f t="shared" si="17"/>
        <v>13.9</v>
      </c>
    </row>
    <row r="562" spans="2:7">
      <c r="B562" s="235">
        <v>27.75</v>
      </c>
      <c r="C562" s="235">
        <v>-1.6E-2</v>
      </c>
      <c r="E562">
        <f t="shared" si="16"/>
        <v>27.85</v>
      </c>
      <c r="G562">
        <f t="shared" si="17"/>
        <v>13.925000000000001</v>
      </c>
    </row>
    <row r="563" spans="2:7">
      <c r="B563" s="235">
        <v>27.8</v>
      </c>
      <c r="C563" s="235">
        <v>-1.6E-2</v>
      </c>
      <c r="E563">
        <f t="shared" si="16"/>
        <v>27.900000000000002</v>
      </c>
      <c r="G563">
        <f t="shared" si="17"/>
        <v>13.950000000000001</v>
      </c>
    </row>
    <row r="564" spans="2:7">
      <c r="B564" s="235">
        <v>27.85</v>
      </c>
      <c r="C564" s="235">
        <v>-1.0999999999999999E-2</v>
      </c>
      <c r="E564">
        <f t="shared" si="16"/>
        <v>27.950000000000003</v>
      </c>
      <c r="G564">
        <f t="shared" si="17"/>
        <v>13.975000000000001</v>
      </c>
    </row>
    <row r="565" spans="2:7">
      <c r="B565" s="235">
        <v>27.9</v>
      </c>
      <c r="C565" s="235">
        <v>-1.6E-2</v>
      </c>
      <c r="E565">
        <f t="shared" si="16"/>
        <v>28</v>
      </c>
      <c r="G565">
        <f t="shared" si="17"/>
        <v>14</v>
      </c>
    </row>
    <row r="566" spans="2:7">
      <c r="B566" s="235">
        <v>27.95</v>
      </c>
      <c r="C566" s="235">
        <v>-1.6E-2</v>
      </c>
      <c r="E566">
        <f t="shared" si="16"/>
        <v>28.05</v>
      </c>
      <c r="G566">
        <f t="shared" si="17"/>
        <v>14.025</v>
      </c>
    </row>
    <row r="567" spans="2:7">
      <c r="B567" s="235">
        <v>28</v>
      </c>
      <c r="C567" s="235">
        <v>-2.1000000000000001E-2</v>
      </c>
      <c r="E567">
        <f t="shared" si="16"/>
        <v>28.1</v>
      </c>
      <c r="G567">
        <f t="shared" si="17"/>
        <v>14.05</v>
      </c>
    </row>
    <row r="568" spans="2:7">
      <c r="B568" s="235">
        <v>28.05</v>
      </c>
      <c r="C568" s="235">
        <v>-1.6E-2</v>
      </c>
      <c r="E568">
        <f t="shared" si="16"/>
        <v>28.150000000000002</v>
      </c>
      <c r="G568">
        <f t="shared" si="17"/>
        <v>14.075000000000001</v>
      </c>
    </row>
    <row r="569" spans="2:7">
      <c r="B569" s="235">
        <v>28.1</v>
      </c>
      <c r="C569" s="235">
        <v>-1.6E-2</v>
      </c>
      <c r="E569">
        <f t="shared" si="16"/>
        <v>28.200000000000003</v>
      </c>
      <c r="G569">
        <f t="shared" si="17"/>
        <v>14.100000000000001</v>
      </c>
    </row>
    <row r="570" spans="2:7">
      <c r="B570" s="235">
        <v>28.15</v>
      </c>
      <c r="C570" s="235">
        <v>-1.6E-2</v>
      </c>
      <c r="E570">
        <f t="shared" si="16"/>
        <v>28.25</v>
      </c>
      <c r="G570">
        <f t="shared" si="17"/>
        <v>14.125</v>
      </c>
    </row>
    <row r="571" spans="2:7">
      <c r="B571" s="235">
        <v>28.2</v>
      </c>
      <c r="C571" s="235">
        <v>-1.6E-2</v>
      </c>
      <c r="E571">
        <f t="shared" si="16"/>
        <v>28.3</v>
      </c>
      <c r="G571">
        <f t="shared" si="17"/>
        <v>14.15</v>
      </c>
    </row>
    <row r="572" spans="2:7">
      <c r="B572" s="235">
        <v>28.25</v>
      </c>
      <c r="C572" s="235">
        <v>-1.6E-2</v>
      </c>
      <c r="E572">
        <f t="shared" si="16"/>
        <v>28.35</v>
      </c>
      <c r="G572">
        <f t="shared" si="17"/>
        <v>14.175000000000001</v>
      </c>
    </row>
    <row r="573" spans="2:7">
      <c r="B573" s="235">
        <v>28.3</v>
      </c>
      <c r="C573" s="235">
        <v>-1.6E-2</v>
      </c>
      <c r="E573">
        <f t="shared" si="16"/>
        <v>28.400000000000002</v>
      </c>
      <c r="G573">
        <f t="shared" si="17"/>
        <v>14.200000000000001</v>
      </c>
    </row>
    <row r="574" spans="2:7">
      <c r="B574" s="235">
        <v>28.35</v>
      </c>
      <c r="C574" s="235">
        <v>-1.6E-2</v>
      </c>
      <c r="E574">
        <f t="shared" si="16"/>
        <v>28.450000000000003</v>
      </c>
      <c r="G574">
        <f t="shared" si="17"/>
        <v>14.225000000000001</v>
      </c>
    </row>
    <row r="575" spans="2:7">
      <c r="B575" s="235">
        <v>28.4</v>
      </c>
      <c r="C575" s="235">
        <v>-1.6E-2</v>
      </c>
      <c r="E575">
        <f t="shared" si="16"/>
        <v>28.5</v>
      </c>
      <c r="G575">
        <f t="shared" si="17"/>
        <v>14.25</v>
      </c>
    </row>
    <row r="576" spans="2:7">
      <c r="B576" s="235">
        <v>28.45</v>
      </c>
      <c r="C576" s="235">
        <v>-1.6E-2</v>
      </c>
      <c r="E576">
        <f t="shared" si="16"/>
        <v>28.55</v>
      </c>
      <c r="G576">
        <f t="shared" si="17"/>
        <v>14.275</v>
      </c>
    </row>
    <row r="577" spans="2:7">
      <c r="B577" s="235">
        <v>28.5</v>
      </c>
      <c r="C577" s="235">
        <v>-2.1000000000000001E-2</v>
      </c>
      <c r="E577">
        <f t="shared" si="16"/>
        <v>28.6</v>
      </c>
      <c r="G577">
        <f t="shared" si="17"/>
        <v>14.3</v>
      </c>
    </row>
    <row r="578" spans="2:7">
      <c r="B578" s="235">
        <v>28.55</v>
      </c>
      <c r="C578" s="235">
        <v>-1.6E-2</v>
      </c>
      <c r="E578">
        <f t="shared" si="16"/>
        <v>28.650000000000002</v>
      </c>
      <c r="G578">
        <f t="shared" si="17"/>
        <v>14.325000000000001</v>
      </c>
    </row>
    <row r="579" spans="2:7">
      <c r="B579" s="235">
        <v>28.6</v>
      </c>
      <c r="C579" s="235">
        <v>-1.6E-2</v>
      </c>
      <c r="E579">
        <f t="shared" si="16"/>
        <v>28.700000000000003</v>
      </c>
      <c r="G579">
        <f t="shared" si="17"/>
        <v>14.350000000000001</v>
      </c>
    </row>
    <row r="580" spans="2:7">
      <c r="B580" s="235">
        <v>28.65</v>
      </c>
      <c r="C580" s="235">
        <v>-2.1000000000000001E-2</v>
      </c>
      <c r="E580">
        <f t="shared" si="16"/>
        <v>28.75</v>
      </c>
      <c r="G580">
        <f t="shared" si="17"/>
        <v>14.375</v>
      </c>
    </row>
    <row r="581" spans="2:7">
      <c r="B581" s="235">
        <v>28.7</v>
      </c>
      <c r="C581" s="235">
        <v>-1.6E-2</v>
      </c>
      <c r="E581">
        <f t="shared" si="16"/>
        <v>28.8</v>
      </c>
      <c r="G581">
        <f t="shared" si="17"/>
        <v>14.4</v>
      </c>
    </row>
    <row r="582" spans="2:7">
      <c r="B582" s="235">
        <v>28.75</v>
      </c>
      <c r="C582" s="235">
        <v>-1.6E-2</v>
      </c>
      <c r="E582">
        <f t="shared" si="16"/>
        <v>28.85</v>
      </c>
      <c r="G582">
        <f t="shared" si="17"/>
        <v>14.425000000000001</v>
      </c>
    </row>
    <row r="583" spans="2:7">
      <c r="B583" s="235">
        <v>28.8</v>
      </c>
      <c r="C583" s="235">
        <v>-1.6E-2</v>
      </c>
      <c r="E583">
        <f t="shared" si="16"/>
        <v>28.900000000000002</v>
      </c>
      <c r="G583">
        <f t="shared" si="17"/>
        <v>14.450000000000001</v>
      </c>
    </row>
    <row r="584" spans="2:7">
      <c r="B584" s="235">
        <v>28.85</v>
      </c>
      <c r="C584" s="235">
        <v>-1.6E-2</v>
      </c>
      <c r="E584">
        <f t="shared" ref="E584:E647" si="18">B584+0.1</f>
        <v>28.950000000000003</v>
      </c>
      <c r="G584">
        <f t="shared" ref="G584:G647" si="19">0.5*E584</f>
        <v>14.475000000000001</v>
      </c>
    </row>
    <row r="585" spans="2:7">
      <c r="B585" s="235">
        <v>28.9</v>
      </c>
      <c r="C585" s="235">
        <v>-1.6E-2</v>
      </c>
      <c r="E585">
        <f t="shared" si="18"/>
        <v>29</v>
      </c>
      <c r="G585">
        <f t="shared" si="19"/>
        <v>14.5</v>
      </c>
    </row>
    <row r="586" spans="2:7">
      <c r="B586" s="235">
        <v>28.95</v>
      </c>
      <c r="C586" s="235">
        <v>-1.0999999999999999E-2</v>
      </c>
      <c r="E586">
        <f t="shared" si="18"/>
        <v>29.05</v>
      </c>
      <c r="G586">
        <f t="shared" si="19"/>
        <v>14.525</v>
      </c>
    </row>
    <row r="587" spans="2:7">
      <c r="B587" s="235">
        <v>29</v>
      </c>
      <c r="C587" s="235">
        <v>-1.6E-2</v>
      </c>
      <c r="E587">
        <f t="shared" si="18"/>
        <v>29.1</v>
      </c>
      <c r="G587">
        <f t="shared" si="19"/>
        <v>14.55</v>
      </c>
    </row>
    <row r="588" spans="2:7">
      <c r="B588" s="235">
        <v>29.05</v>
      </c>
      <c r="C588" s="235">
        <v>-1.6E-2</v>
      </c>
      <c r="E588">
        <f t="shared" si="18"/>
        <v>29.150000000000002</v>
      </c>
      <c r="G588">
        <f t="shared" si="19"/>
        <v>14.575000000000001</v>
      </c>
    </row>
    <row r="589" spans="2:7">
      <c r="B589" s="235">
        <v>29.1</v>
      </c>
      <c r="C589" s="235">
        <v>-1.6E-2</v>
      </c>
      <c r="E589">
        <f t="shared" si="18"/>
        <v>29.200000000000003</v>
      </c>
      <c r="G589">
        <f t="shared" si="19"/>
        <v>14.600000000000001</v>
      </c>
    </row>
    <row r="590" spans="2:7">
      <c r="B590" s="235">
        <v>29.15</v>
      </c>
      <c r="C590" s="235">
        <v>-1.6E-2</v>
      </c>
      <c r="E590">
        <f t="shared" si="18"/>
        <v>29.25</v>
      </c>
      <c r="G590">
        <f t="shared" si="19"/>
        <v>14.625</v>
      </c>
    </row>
    <row r="591" spans="2:7">
      <c r="B591" s="235">
        <v>29.2</v>
      </c>
      <c r="C591" s="235">
        <v>-2.1000000000000001E-2</v>
      </c>
      <c r="E591">
        <f t="shared" si="18"/>
        <v>29.3</v>
      </c>
      <c r="G591">
        <f t="shared" si="19"/>
        <v>14.65</v>
      </c>
    </row>
    <row r="592" spans="2:7">
      <c r="B592" s="235">
        <v>29.25</v>
      </c>
      <c r="C592" s="235">
        <v>-2.1000000000000001E-2</v>
      </c>
      <c r="E592">
        <f t="shared" si="18"/>
        <v>29.35</v>
      </c>
      <c r="G592">
        <f t="shared" si="19"/>
        <v>14.675000000000001</v>
      </c>
    </row>
    <row r="593" spans="2:7">
      <c r="B593" s="235">
        <v>29.3</v>
      </c>
      <c r="C593" s="235">
        <v>-2.1000000000000001E-2</v>
      </c>
      <c r="E593">
        <f t="shared" si="18"/>
        <v>29.400000000000002</v>
      </c>
      <c r="G593">
        <f t="shared" si="19"/>
        <v>14.700000000000001</v>
      </c>
    </row>
    <row r="594" spans="2:7">
      <c r="B594" s="235">
        <v>29.35</v>
      </c>
      <c r="C594" s="235">
        <v>-1.6E-2</v>
      </c>
      <c r="E594">
        <f t="shared" si="18"/>
        <v>29.450000000000003</v>
      </c>
      <c r="G594">
        <f t="shared" si="19"/>
        <v>14.725000000000001</v>
      </c>
    </row>
    <row r="595" spans="2:7">
      <c r="B595" s="235">
        <v>29.4</v>
      </c>
      <c r="C595" s="235">
        <v>-1.6E-2</v>
      </c>
      <c r="E595">
        <f t="shared" si="18"/>
        <v>29.5</v>
      </c>
      <c r="G595">
        <f t="shared" si="19"/>
        <v>14.75</v>
      </c>
    </row>
    <row r="596" spans="2:7">
      <c r="B596" s="235">
        <v>29.45</v>
      </c>
      <c r="C596" s="235">
        <v>-1.6E-2</v>
      </c>
      <c r="E596">
        <f t="shared" si="18"/>
        <v>29.55</v>
      </c>
      <c r="G596">
        <f t="shared" si="19"/>
        <v>14.775</v>
      </c>
    </row>
    <row r="597" spans="2:7">
      <c r="B597" s="235">
        <v>29.5</v>
      </c>
      <c r="C597" s="235">
        <v>-1.6E-2</v>
      </c>
      <c r="E597">
        <f t="shared" si="18"/>
        <v>29.6</v>
      </c>
      <c r="G597">
        <f t="shared" si="19"/>
        <v>14.8</v>
      </c>
    </row>
    <row r="598" spans="2:7">
      <c r="B598" s="235">
        <v>29.55</v>
      </c>
      <c r="C598" s="235">
        <v>-1.6E-2</v>
      </c>
      <c r="E598">
        <f t="shared" si="18"/>
        <v>29.650000000000002</v>
      </c>
      <c r="G598">
        <f t="shared" si="19"/>
        <v>14.825000000000001</v>
      </c>
    </row>
    <row r="599" spans="2:7">
      <c r="B599" s="235">
        <v>29.6</v>
      </c>
      <c r="C599" s="235">
        <v>-1.6E-2</v>
      </c>
      <c r="E599">
        <f t="shared" si="18"/>
        <v>29.700000000000003</v>
      </c>
      <c r="G599">
        <f t="shared" si="19"/>
        <v>14.850000000000001</v>
      </c>
    </row>
    <row r="600" spans="2:7">
      <c r="B600" s="235">
        <v>29.65</v>
      </c>
      <c r="C600" s="235">
        <v>-1.6E-2</v>
      </c>
      <c r="E600">
        <f t="shared" si="18"/>
        <v>29.75</v>
      </c>
      <c r="G600">
        <f t="shared" si="19"/>
        <v>14.875</v>
      </c>
    </row>
    <row r="601" spans="2:7">
      <c r="B601" s="235">
        <v>29.7</v>
      </c>
      <c r="C601" s="235">
        <v>-1.6E-2</v>
      </c>
      <c r="E601">
        <f t="shared" si="18"/>
        <v>29.8</v>
      </c>
      <c r="G601">
        <f t="shared" si="19"/>
        <v>14.9</v>
      </c>
    </row>
    <row r="602" spans="2:7">
      <c r="B602" s="235">
        <v>29.75</v>
      </c>
      <c r="C602" s="235">
        <v>-1.6E-2</v>
      </c>
      <c r="E602">
        <f t="shared" si="18"/>
        <v>29.85</v>
      </c>
      <c r="G602">
        <f t="shared" si="19"/>
        <v>14.925000000000001</v>
      </c>
    </row>
    <row r="603" spans="2:7">
      <c r="B603" s="235">
        <v>29.8</v>
      </c>
      <c r="C603" s="235">
        <v>-1.6E-2</v>
      </c>
      <c r="E603">
        <f t="shared" si="18"/>
        <v>29.900000000000002</v>
      </c>
      <c r="G603">
        <f t="shared" si="19"/>
        <v>14.950000000000001</v>
      </c>
    </row>
    <row r="604" spans="2:7">
      <c r="B604" s="235">
        <v>29.85</v>
      </c>
      <c r="C604" s="235">
        <v>-1.6E-2</v>
      </c>
      <c r="E604">
        <f t="shared" si="18"/>
        <v>29.950000000000003</v>
      </c>
      <c r="G604">
        <f t="shared" si="19"/>
        <v>14.975000000000001</v>
      </c>
    </row>
    <row r="605" spans="2:7">
      <c r="B605" s="235">
        <v>29.9</v>
      </c>
      <c r="C605" s="235">
        <v>-1.6E-2</v>
      </c>
      <c r="E605">
        <f t="shared" si="18"/>
        <v>30</v>
      </c>
      <c r="G605">
        <f t="shared" si="19"/>
        <v>15</v>
      </c>
    </row>
    <row r="606" spans="2:7">
      <c r="B606" s="235">
        <v>29.95</v>
      </c>
      <c r="C606" s="235">
        <v>-1.6E-2</v>
      </c>
      <c r="E606">
        <f t="shared" si="18"/>
        <v>30.05</v>
      </c>
      <c r="G606">
        <f t="shared" si="19"/>
        <v>15.025</v>
      </c>
    </row>
    <row r="607" spans="2:7">
      <c r="B607" s="235">
        <v>30</v>
      </c>
      <c r="C607" s="235">
        <v>-1.6E-2</v>
      </c>
      <c r="E607">
        <f t="shared" si="18"/>
        <v>30.1</v>
      </c>
      <c r="G607">
        <f t="shared" si="19"/>
        <v>15.05</v>
      </c>
    </row>
    <row r="608" spans="2:7">
      <c r="B608" s="235">
        <v>30.05</v>
      </c>
      <c r="C608" s="235">
        <v>-1.6E-2</v>
      </c>
      <c r="E608">
        <f t="shared" si="18"/>
        <v>30.150000000000002</v>
      </c>
      <c r="G608">
        <f t="shared" si="19"/>
        <v>15.075000000000001</v>
      </c>
    </row>
    <row r="609" spans="2:7">
      <c r="B609" s="235">
        <v>30.1</v>
      </c>
      <c r="C609" s="235">
        <v>-1.6E-2</v>
      </c>
      <c r="E609">
        <f t="shared" si="18"/>
        <v>30.200000000000003</v>
      </c>
      <c r="G609">
        <f t="shared" si="19"/>
        <v>15.100000000000001</v>
      </c>
    </row>
    <row r="610" spans="2:7">
      <c r="B610" s="235">
        <v>30.15</v>
      </c>
      <c r="C610" s="235">
        <v>-1.6E-2</v>
      </c>
      <c r="E610">
        <f t="shared" si="18"/>
        <v>30.25</v>
      </c>
      <c r="G610">
        <f t="shared" si="19"/>
        <v>15.125</v>
      </c>
    </row>
    <row r="611" spans="2:7">
      <c r="B611" s="235">
        <v>30.2</v>
      </c>
      <c r="C611" s="235">
        <v>-1.6E-2</v>
      </c>
      <c r="E611">
        <f t="shared" si="18"/>
        <v>30.3</v>
      </c>
      <c r="G611">
        <f t="shared" si="19"/>
        <v>15.15</v>
      </c>
    </row>
    <row r="612" spans="2:7">
      <c r="B612" s="235">
        <v>30.25</v>
      </c>
      <c r="C612" s="235">
        <v>-1.6E-2</v>
      </c>
      <c r="E612">
        <f t="shared" si="18"/>
        <v>30.35</v>
      </c>
      <c r="G612">
        <f t="shared" si="19"/>
        <v>15.175000000000001</v>
      </c>
    </row>
    <row r="613" spans="2:7">
      <c r="B613" s="235">
        <v>30.3</v>
      </c>
      <c r="C613" s="235">
        <v>-1.6E-2</v>
      </c>
      <c r="E613">
        <f t="shared" si="18"/>
        <v>30.400000000000002</v>
      </c>
      <c r="G613">
        <f t="shared" si="19"/>
        <v>15.200000000000001</v>
      </c>
    </row>
    <row r="614" spans="2:7">
      <c r="B614" s="235">
        <v>30.35</v>
      </c>
      <c r="C614" s="235">
        <v>-1.6E-2</v>
      </c>
      <c r="E614">
        <f t="shared" si="18"/>
        <v>30.450000000000003</v>
      </c>
      <c r="G614">
        <f t="shared" si="19"/>
        <v>15.225000000000001</v>
      </c>
    </row>
    <row r="615" spans="2:7">
      <c r="B615" s="235">
        <v>30.4</v>
      </c>
      <c r="C615" s="235">
        <v>-1.6E-2</v>
      </c>
      <c r="E615">
        <f t="shared" si="18"/>
        <v>30.5</v>
      </c>
      <c r="G615">
        <f t="shared" si="19"/>
        <v>15.25</v>
      </c>
    </row>
    <row r="616" spans="2:7">
      <c r="B616" s="235">
        <v>30.45</v>
      </c>
      <c r="C616" s="235">
        <v>-1.6E-2</v>
      </c>
      <c r="E616">
        <f t="shared" si="18"/>
        <v>30.55</v>
      </c>
      <c r="G616">
        <f t="shared" si="19"/>
        <v>15.275</v>
      </c>
    </row>
    <row r="617" spans="2:7">
      <c r="B617" s="235">
        <v>30.5</v>
      </c>
      <c r="C617" s="235">
        <v>-1.6E-2</v>
      </c>
      <c r="E617">
        <f t="shared" si="18"/>
        <v>30.6</v>
      </c>
      <c r="G617">
        <f t="shared" si="19"/>
        <v>15.3</v>
      </c>
    </row>
    <row r="618" spans="2:7">
      <c r="B618" s="235">
        <v>30.55</v>
      </c>
      <c r="C618" s="235">
        <v>-1.6E-2</v>
      </c>
      <c r="E618">
        <f t="shared" si="18"/>
        <v>30.650000000000002</v>
      </c>
      <c r="G618">
        <f t="shared" si="19"/>
        <v>15.325000000000001</v>
      </c>
    </row>
    <row r="619" spans="2:7">
      <c r="B619" s="235">
        <v>30.6</v>
      </c>
      <c r="C619" s="235">
        <v>-1.6E-2</v>
      </c>
      <c r="E619">
        <f t="shared" si="18"/>
        <v>30.700000000000003</v>
      </c>
      <c r="G619">
        <f t="shared" si="19"/>
        <v>15.350000000000001</v>
      </c>
    </row>
    <row r="620" spans="2:7">
      <c r="B620" s="235">
        <v>30.65</v>
      </c>
      <c r="C620" s="235">
        <v>-1.6E-2</v>
      </c>
      <c r="E620">
        <f t="shared" si="18"/>
        <v>30.75</v>
      </c>
      <c r="G620">
        <f t="shared" si="19"/>
        <v>15.375</v>
      </c>
    </row>
    <row r="621" spans="2:7">
      <c r="B621" s="235">
        <v>30.7</v>
      </c>
      <c r="C621" s="235">
        <v>-1.6E-2</v>
      </c>
      <c r="E621">
        <f t="shared" si="18"/>
        <v>30.8</v>
      </c>
      <c r="G621">
        <f t="shared" si="19"/>
        <v>15.4</v>
      </c>
    </row>
    <row r="622" spans="2:7">
      <c r="B622" s="235">
        <v>30.75</v>
      </c>
      <c r="C622" s="235">
        <v>-1.6E-2</v>
      </c>
      <c r="E622">
        <f t="shared" si="18"/>
        <v>30.85</v>
      </c>
      <c r="G622">
        <f t="shared" si="19"/>
        <v>15.425000000000001</v>
      </c>
    </row>
    <row r="623" spans="2:7">
      <c r="B623" s="235">
        <v>30.8</v>
      </c>
      <c r="C623" s="235">
        <v>-1.6E-2</v>
      </c>
      <c r="E623">
        <f t="shared" si="18"/>
        <v>30.900000000000002</v>
      </c>
      <c r="G623">
        <f t="shared" si="19"/>
        <v>15.450000000000001</v>
      </c>
    </row>
    <row r="624" spans="2:7">
      <c r="B624" s="235">
        <v>30.85</v>
      </c>
      <c r="C624" s="235">
        <v>-1.6E-2</v>
      </c>
      <c r="E624">
        <f t="shared" si="18"/>
        <v>30.950000000000003</v>
      </c>
      <c r="G624">
        <f t="shared" si="19"/>
        <v>15.475000000000001</v>
      </c>
    </row>
    <row r="625" spans="2:7">
      <c r="B625" s="235">
        <v>30.9</v>
      </c>
      <c r="C625" s="235">
        <v>-1.0999999999999999E-2</v>
      </c>
      <c r="E625">
        <f t="shared" si="18"/>
        <v>31</v>
      </c>
      <c r="G625">
        <f t="shared" si="19"/>
        <v>15.5</v>
      </c>
    </row>
    <row r="626" spans="2:7">
      <c r="B626" s="235">
        <v>30.95</v>
      </c>
      <c r="C626" s="235">
        <v>-1.6E-2</v>
      </c>
      <c r="E626">
        <f t="shared" si="18"/>
        <v>31.05</v>
      </c>
      <c r="G626">
        <f t="shared" si="19"/>
        <v>15.525</v>
      </c>
    </row>
    <row r="627" spans="2:7">
      <c r="B627" s="235">
        <v>31</v>
      </c>
      <c r="C627" s="235">
        <v>-1.6E-2</v>
      </c>
      <c r="E627">
        <f t="shared" si="18"/>
        <v>31.1</v>
      </c>
      <c r="G627">
        <f t="shared" si="19"/>
        <v>15.55</v>
      </c>
    </row>
    <row r="628" spans="2:7">
      <c r="B628" s="235">
        <v>31.05</v>
      </c>
      <c r="C628" s="235">
        <v>-1.6E-2</v>
      </c>
      <c r="E628">
        <f t="shared" si="18"/>
        <v>31.150000000000002</v>
      </c>
      <c r="G628">
        <f t="shared" si="19"/>
        <v>15.575000000000001</v>
      </c>
    </row>
    <row r="629" spans="2:7">
      <c r="B629" s="235">
        <v>31.1</v>
      </c>
      <c r="C629" s="235">
        <v>-1.0999999999999999E-2</v>
      </c>
      <c r="E629">
        <f t="shared" si="18"/>
        <v>31.200000000000003</v>
      </c>
      <c r="G629">
        <f t="shared" si="19"/>
        <v>15.600000000000001</v>
      </c>
    </row>
    <row r="630" spans="2:7">
      <c r="B630" s="235">
        <v>31.15</v>
      </c>
      <c r="C630" s="235">
        <v>-1.6E-2</v>
      </c>
      <c r="E630">
        <f t="shared" si="18"/>
        <v>31.25</v>
      </c>
      <c r="G630">
        <f t="shared" si="19"/>
        <v>15.625</v>
      </c>
    </row>
    <row r="631" spans="2:7">
      <c r="B631" s="235">
        <v>31.2</v>
      </c>
      <c r="C631" s="235">
        <v>-1.0999999999999999E-2</v>
      </c>
      <c r="E631">
        <f t="shared" si="18"/>
        <v>31.3</v>
      </c>
      <c r="G631">
        <f t="shared" si="19"/>
        <v>15.65</v>
      </c>
    </row>
    <row r="632" spans="2:7">
      <c r="B632" s="235">
        <v>31.25</v>
      </c>
      <c r="C632" s="235">
        <v>-1.0999999999999999E-2</v>
      </c>
      <c r="E632">
        <f t="shared" si="18"/>
        <v>31.35</v>
      </c>
      <c r="G632">
        <f t="shared" si="19"/>
        <v>15.675000000000001</v>
      </c>
    </row>
    <row r="633" spans="2:7">
      <c r="B633" s="235">
        <v>31.3</v>
      </c>
      <c r="C633" s="235">
        <v>-1.0999999999999999E-2</v>
      </c>
      <c r="E633">
        <f t="shared" si="18"/>
        <v>31.400000000000002</v>
      </c>
      <c r="G633">
        <f t="shared" si="19"/>
        <v>15.700000000000001</v>
      </c>
    </row>
    <row r="634" spans="2:7">
      <c r="B634" s="235">
        <v>31.35</v>
      </c>
      <c r="C634" s="235">
        <v>-1.0999999999999999E-2</v>
      </c>
      <c r="E634">
        <f t="shared" si="18"/>
        <v>31.450000000000003</v>
      </c>
      <c r="G634">
        <f t="shared" si="19"/>
        <v>15.725000000000001</v>
      </c>
    </row>
    <row r="635" spans="2:7">
      <c r="B635" s="235">
        <v>31.4</v>
      </c>
      <c r="C635" s="235">
        <v>-1.0999999999999999E-2</v>
      </c>
      <c r="E635">
        <f t="shared" si="18"/>
        <v>31.5</v>
      </c>
      <c r="G635">
        <f t="shared" si="19"/>
        <v>15.75</v>
      </c>
    </row>
    <row r="636" spans="2:7">
      <c r="B636" s="235">
        <v>31.45</v>
      </c>
      <c r="C636" s="235">
        <v>-1.0999999999999999E-2</v>
      </c>
      <c r="E636">
        <f t="shared" si="18"/>
        <v>31.55</v>
      </c>
      <c r="G636">
        <f t="shared" si="19"/>
        <v>15.775</v>
      </c>
    </row>
    <row r="637" spans="2:7">
      <c r="B637" s="235">
        <v>31.5</v>
      </c>
      <c r="C637" s="235">
        <v>-6.0000000000000001E-3</v>
      </c>
      <c r="E637">
        <f t="shared" si="18"/>
        <v>31.6</v>
      </c>
      <c r="G637">
        <f t="shared" si="19"/>
        <v>15.8</v>
      </c>
    </row>
    <row r="638" spans="2:7">
      <c r="B638" s="235">
        <v>31.55</v>
      </c>
      <c r="C638" s="235">
        <v>-6.0000000000000001E-3</v>
      </c>
      <c r="E638">
        <f t="shared" si="18"/>
        <v>31.650000000000002</v>
      </c>
      <c r="G638">
        <f t="shared" si="19"/>
        <v>15.825000000000001</v>
      </c>
    </row>
    <row r="639" spans="2:7">
      <c r="B639" s="235">
        <v>31.6</v>
      </c>
      <c r="C639" s="235">
        <v>-1.0999999999999999E-2</v>
      </c>
      <c r="E639">
        <f t="shared" si="18"/>
        <v>31.700000000000003</v>
      </c>
      <c r="G639">
        <f t="shared" si="19"/>
        <v>15.850000000000001</v>
      </c>
    </row>
    <row r="640" spans="2:7">
      <c r="B640" s="235">
        <v>31.65</v>
      </c>
      <c r="C640" s="235">
        <v>-1.0999999999999999E-2</v>
      </c>
      <c r="E640">
        <f t="shared" si="18"/>
        <v>31.75</v>
      </c>
      <c r="G640">
        <f t="shared" si="19"/>
        <v>15.875</v>
      </c>
    </row>
    <row r="641" spans="2:7">
      <c r="B641" s="235">
        <v>31.7</v>
      </c>
      <c r="C641" s="235">
        <v>-1E-3</v>
      </c>
      <c r="E641">
        <f t="shared" si="18"/>
        <v>31.8</v>
      </c>
      <c r="G641">
        <f t="shared" si="19"/>
        <v>15.9</v>
      </c>
    </row>
    <row r="642" spans="2:7">
      <c r="B642" s="235">
        <v>31.75</v>
      </c>
      <c r="C642" s="235">
        <v>4.0000000000000001E-3</v>
      </c>
      <c r="E642">
        <f t="shared" si="18"/>
        <v>31.85</v>
      </c>
      <c r="G642">
        <f t="shared" si="19"/>
        <v>15.925000000000001</v>
      </c>
    </row>
    <row r="643" spans="2:7">
      <c r="B643" s="235">
        <v>31.8</v>
      </c>
      <c r="C643" s="235">
        <v>-1E-3</v>
      </c>
      <c r="E643">
        <f t="shared" si="18"/>
        <v>31.900000000000002</v>
      </c>
      <c r="G643">
        <f t="shared" si="19"/>
        <v>15.950000000000001</v>
      </c>
    </row>
    <row r="644" spans="2:7">
      <c r="B644" s="235">
        <v>31.85</v>
      </c>
      <c r="C644" s="235">
        <v>4.0000000000000001E-3</v>
      </c>
      <c r="E644">
        <f t="shared" si="18"/>
        <v>31.950000000000003</v>
      </c>
      <c r="G644">
        <f t="shared" si="19"/>
        <v>15.975000000000001</v>
      </c>
    </row>
    <row r="645" spans="2:7">
      <c r="B645" s="235">
        <v>31.9</v>
      </c>
      <c r="C645" s="235">
        <v>1.4E-2</v>
      </c>
      <c r="E645">
        <f t="shared" si="18"/>
        <v>32</v>
      </c>
      <c r="G645">
        <f t="shared" si="19"/>
        <v>16</v>
      </c>
    </row>
    <row r="646" spans="2:7">
      <c r="B646" s="235">
        <v>31.95</v>
      </c>
      <c r="C646" s="235">
        <v>1.4E-2</v>
      </c>
      <c r="E646">
        <f t="shared" si="18"/>
        <v>32.049999999999997</v>
      </c>
      <c r="G646">
        <f t="shared" si="19"/>
        <v>16.024999999999999</v>
      </c>
    </row>
    <row r="647" spans="2:7">
      <c r="B647" s="235">
        <v>32</v>
      </c>
      <c r="C647" s="235">
        <v>1.4E-2</v>
      </c>
      <c r="E647">
        <f t="shared" si="18"/>
        <v>32.1</v>
      </c>
      <c r="G647">
        <f t="shared" si="19"/>
        <v>16.05</v>
      </c>
    </row>
    <row r="648" spans="2:7">
      <c r="B648" s="235">
        <v>32.049999999999997</v>
      </c>
      <c r="C648" s="235">
        <v>1.4E-2</v>
      </c>
      <c r="E648">
        <f t="shared" ref="E648:E711" si="20">B648+0.1</f>
        <v>32.15</v>
      </c>
      <c r="G648">
        <f t="shared" ref="G648:G711" si="21">0.5*E648</f>
        <v>16.074999999999999</v>
      </c>
    </row>
    <row r="649" spans="2:7">
      <c r="B649" s="235">
        <v>32.1</v>
      </c>
      <c r="C649" s="235">
        <v>3.4000000000000002E-2</v>
      </c>
      <c r="E649">
        <f t="shared" si="20"/>
        <v>32.200000000000003</v>
      </c>
      <c r="G649">
        <f t="shared" si="21"/>
        <v>16.100000000000001</v>
      </c>
    </row>
    <row r="650" spans="2:7">
      <c r="B650" s="235">
        <v>32.15</v>
      </c>
      <c r="C650" s="235">
        <v>3.4000000000000002E-2</v>
      </c>
      <c r="E650">
        <f t="shared" si="20"/>
        <v>32.25</v>
      </c>
      <c r="G650">
        <f t="shared" si="21"/>
        <v>16.125</v>
      </c>
    </row>
    <row r="651" spans="2:7">
      <c r="B651" s="235">
        <v>32.200000000000003</v>
      </c>
      <c r="C651" s="235">
        <v>3.4000000000000002E-2</v>
      </c>
      <c r="E651">
        <f t="shared" si="20"/>
        <v>32.300000000000004</v>
      </c>
      <c r="G651">
        <f t="shared" si="21"/>
        <v>16.150000000000002</v>
      </c>
    </row>
    <row r="652" spans="2:7">
      <c r="B652" s="235">
        <v>32.25</v>
      </c>
      <c r="C652" s="235">
        <v>3.4000000000000002E-2</v>
      </c>
      <c r="E652">
        <f t="shared" si="20"/>
        <v>32.35</v>
      </c>
      <c r="G652">
        <f t="shared" si="21"/>
        <v>16.175000000000001</v>
      </c>
    </row>
    <row r="653" spans="2:7">
      <c r="B653" s="235">
        <v>32.299999999999997</v>
      </c>
      <c r="C653" s="235">
        <v>4.9000000000000002E-2</v>
      </c>
      <c r="E653">
        <f t="shared" si="20"/>
        <v>32.4</v>
      </c>
      <c r="G653">
        <f t="shared" si="21"/>
        <v>16.2</v>
      </c>
    </row>
    <row r="654" spans="2:7">
      <c r="B654" s="235">
        <v>32.35</v>
      </c>
      <c r="C654" s="235">
        <v>5.3999999999999999E-2</v>
      </c>
      <c r="E654">
        <f t="shared" si="20"/>
        <v>32.450000000000003</v>
      </c>
      <c r="G654">
        <f t="shared" si="21"/>
        <v>16.225000000000001</v>
      </c>
    </row>
    <row r="655" spans="2:7">
      <c r="B655" s="235">
        <v>32.4</v>
      </c>
      <c r="C655" s="235">
        <v>4.9000000000000002E-2</v>
      </c>
      <c r="E655">
        <f t="shared" si="20"/>
        <v>32.5</v>
      </c>
      <c r="G655">
        <f t="shared" si="21"/>
        <v>16.25</v>
      </c>
    </row>
    <row r="656" spans="2:7">
      <c r="B656" s="235">
        <v>32.450000000000003</v>
      </c>
      <c r="C656" s="235">
        <v>4.9000000000000002E-2</v>
      </c>
      <c r="E656">
        <f t="shared" si="20"/>
        <v>32.550000000000004</v>
      </c>
      <c r="G656">
        <f t="shared" si="21"/>
        <v>16.275000000000002</v>
      </c>
    </row>
    <row r="657" spans="2:7">
      <c r="B657" s="235">
        <v>32.5</v>
      </c>
      <c r="C657" s="235">
        <v>7.0000000000000007E-2</v>
      </c>
      <c r="E657">
        <f t="shared" si="20"/>
        <v>32.6</v>
      </c>
      <c r="G657">
        <f t="shared" si="21"/>
        <v>16.3</v>
      </c>
    </row>
    <row r="658" spans="2:7">
      <c r="B658" s="235">
        <v>32.549999999999997</v>
      </c>
      <c r="C658" s="235">
        <v>7.3999999999999996E-2</v>
      </c>
      <c r="E658">
        <f t="shared" si="20"/>
        <v>32.65</v>
      </c>
      <c r="G658">
        <f t="shared" si="21"/>
        <v>16.324999999999999</v>
      </c>
    </row>
    <row r="659" spans="2:7">
      <c r="B659" s="235">
        <v>32.6</v>
      </c>
      <c r="C659" s="235">
        <v>7.0000000000000007E-2</v>
      </c>
      <c r="E659">
        <f t="shared" si="20"/>
        <v>32.700000000000003</v>
      </c>
      <c r="G659">
        <f t="shared" si="21"/>
        <v>16.350000000000001</v>
      </c>
    </row>
    <row r="660" spans="2:7">
      <c r="B660" s="235">
        <v>32.65</v>
      </c>
      <c r="C660" s="235">
        <v>7.0000000000000007E-2</v>
      </c>
      <c r="E660">
        <f t="shared" si="20"/>
        <v>32.75</v>
      </c>
      <c r="G660">
        <f t="shared" si="21"/>
        <v>16.375</v>
      </c>
    </row>
    <row r="661" spans="2:7">
      <c r="B661" s="235">
        <v>32.700000000000003</v>
      </c>
      <c r="C661" s="235">
        <v>0.09</v>
      </c>
      <c r="E661">
        <f t="shared" si="20"/>
        <v>32.800000000000004</v>
      </c>
      <c r="G661">
        <f t="shared" si="21"/>
        <v>16.400000000000002</v>
      </c>
    </row>
    <row r="662" spans="2:7">
      <c r="B662" s="235">
        <v>32.75</v>
      </c>
      <c r="C662" s="235">
        <v>0.09</v>
      </c>
      <c r="E662">
        <f t="shared" si="20"/>
        <v>32.85</v>
      </c>
      <c r="G662">
        <f t="shared" si="21"/>
        <v>16.425000000000001</v>
      </c>
    </row>
    <row r="663" spans="2:7">
      <c r="B663" s="235">
        <v>32.799999999999997</v>
      </c>
      <c r="C663" s="235">
        <v>8.5000000000000006E-2</v>
      </c>
      <c r="E663">
        <f t="shared" si="20"/>
        <v>32.9</v>
      </c>
      <c r="G663">
        <f t="shared" si="21"/>
        <v>16.45</v>
      </c>
    </row>
    <row r="664" spans="2:7">
      <c r="B664" s="235">
        <v>32.85</v>
      </c>
      <c r="C664" s="235">
        <v>8.5000000000000006E-2</v>
      </c>
      <c r="E664">
        <f t="shared" si="20"/>
        <v>32.950000000000003</v>
      </c>
      <c r="G664">
        <f t="shared" si="21"/>
        <v>16.475000000000001</v>
      </c>
    </row>
    <row r="665" spans="2:7">
      <c r="B665" s="235">
        <v>32.9</v>
      </c>
      <c r="C665" s="235">
        <v>0.105</v>
      </c>
      <c r="E665">
        <f t="shared" si="20"/>
        <v>33</v>
      </c>
      <c r="G665">
        <f t="shared" si="21"/>
        <v>16.5</v>
      </c>
    </row>
    <row r="666" spans="2:7">
      <c r="B666" s="235">
        <v>32.950000000000003</v>
      </c>
      <c r="C666" s="235">
        <v>0.105</v>
      </c>
      <c r="E666">
        <f t="shared" si="20"/>
        <v>33.050000000000004</v>
      </c>
      <c r="G666">
        <f t="shared" si="21"/>
        <v>16.525000000000002</v>
      </c>
    </row>
    <row r="667" spans="2:7">
      <c r="B667" s="235">
        <v>33</v>
      </c>
      <c r="C667" s="235">
        <v>0.1</v>
      </c>
      <c r="E667">
        <f t="shared" si="20"/>
        <v>33.1</v>
      </c>
      <c r="G667">
        <f t="shared" si="21"/>
        <v>16.55</v>
      </c>
    </row>
    <row r="668" spans="2:7">
      <c r="B668" s="235">
        <v>33.049999999999997</v>
      </c>
      <c r="C668" s="235">
        <v>0.105</v>
      </c>
      <c r="E668">
        <f t="shared" si="20"/>
        <v>33.15</v>
      </c>
      <c r="G668">
        <f t="shared" si="21"/>
        <v>16.574999999999999</v>
      </c>
    </row>
    <row r="669" spans="2:7">
      <c r="B669" s="235">
        <v>33.1</v>
      </c>
      <c r="C669" s="235">
        <v>0.125</v>
      </c>
      <c r="E669">
        <f t="shared" si="20"/>
        <v>33.200000000000003</v>
      </c>
      <c r="G669">
        <f t="shared" si="21"/>
        <v>16.600000000000001</v>
      </c>
    </row>
    <row r="670" spans="2:7">
      <c r="B670" s="235">
        <v>33.15</v>
      </c>
      <c r="C670" s="235">
        <v>0.12</v>
      </c>
      <c r="E670">
        <f t="shared" si="20"/>
        <v>33.25</v>
      </c>
      <c r="G670">
        <f t="shared" si="21"/>
        <v>16.625</v>
      </c>
    </row>
    <row r="671" spans="2:7">
      <c r="B671" s="235">
        <v>33.200000000000003</v>
      </c>
      <c r="C671" s="235">
        <v>0.12</v>
      </c>
      <c r="E671">
        <f t="shared" si="20"/>
        <v>33.300000000000004</v>
      </c>
      <c r="G671">
        <f t="shared" si="21"/>
        <v>16.650000000000002</v>
      </c>
    </row>
    <row r="672" spans="2:7">
      <c r="B672" s="235">
        <v>33.25</v>
      </c>
      <c r="C672" s="235">
        <v>0.125</v>
      </c>
      <c r="E672">
        <f t="shared" si="20"/>
        <v>33.35</v>
      </c>
      <c r="G672">
        <f t="shared" si="21"/>
        <v>16.675000000000001</v>
      </c>
    </row>
    <row r="673" spans="2:7">
      <c r="B673" s="235">
        <v>33.299999999999997</v>
      </c>
      <c r="C673" s="235">
        <v>0.13500000000000001</v>
      </c>
      <c r="E673">
        <f t="shared" si="20"/>
        <v>33.4</v>
      </c>
      <c r="G673">
        <f t="shared" si="21"/>
        <v>16.7</v>
      </c>
    </row>
    <row r="674" spans="2:7">
      <c r="B674" s="235">
        <v>33.35</v>
      </c>
      <c r="C674" s="235">
        <v>0.13500000000000001</v>
      </c>
      <c r="E674">
        <f t="shared" si="20"/>
        <v>33.450000000000003</v>
      </c>
      <c r="G674">
        <f t="shared" si="21"/>
        <v>16.725000000000001</v>
      </c>
    </row>
    <row r="675" spans="2:7">
      <c r="B675" s="235">
        <v>33.4</v>
      </c>
      <c r="C675" s="235">
        <v>0.14000000000000001</v>
      </c>
      <c r="E675">
        <f t="shared" si="20"/>
        <v>33.5</v>
      </c>
      <c r="G675">
        <f t="shared" si="21"/>
        <v>16.75</v>
      </c>
    </row>
    <row r="676" spans="2:7">
      <c r="B676" s="235">
        <v>33.450000000000003</v>
      </c>
      <c r="C676" s="235">
        <v>0.13500000000000001</v>
      </c>
      <c r="E676">
        <f t="shared" si="20"/>
        <v>33.550000000000004</v>
      </c>
      <c r="G676">
        <f t="shared" si="21"/>
        <v>16.775000000000002</v>
      </c>
    </row>
    <row r="677" spans="2:7">
      <c r="B677" s="235">
        <v>33.5</v>
      </c>
      <c r="C677" s="235">
        <v>0.15</v>
      </c>
      <c r="E677">
        <f t="shared" si="20"/>
        <v>33.6</v>
      </c>
      <c r="G677">
        <f t="shared" si="21"/>
        <v>16.8</v>
      </c>
    </row>
    <row r="678" spans="2:7">
      <c r="B678" s="235">
        <v>33.549999999999997</v>
      </c>
      <c r="C678" s="235">
        <v>0.155</v>
      </c>
      <c r="E678">
        <f t="shared" si="20"/>
        <v>33.65</v>
      </c>
      <c r="G678">
        <f t="shared" si="21"/>
        <v>16.824999999999999</v>
      </c>
    </row>
    <row r="679" spans="2:7">
      <c r="B679" s="235">
        <v>33.6</v>
      </c>
      <c r="C679" s="235">
        <v>0.155</v>
      </c>
      <c r="E679">
        <f t="shared" si="20"/>
        <v>33.700000000000003</v>
      </c>
      <c r="G679">
        <f t="shared" si="21"/>
        <v>16.850000000000001</v>
      </c>
    </row>
    <row r="680" spans="2:7">
      <c r="B680" s="235">
        <v>33.65</v>
      </c>
      <c r="C680" s="235">
        <v>0.15</v>
      </c>
      <c r="E680">
        <f t="shared" si="20"/>
        <v>33.75</v>
      </c>
      <c r="G680">
        <f t="shared" si="21"/>
        <v>16.875</v>
      </c>
    </row>
    <row r="681" spans="2:7">
      <c r="B681" s="235">
        <v>33.700000000000003</v>
      </c>
      <c r="C681" s="235">
        <v>0.16500000000000001</v>
      </c>
      <c r="E681">
        <f t="shared" si="20"/>
        <v>33.800000000000004</v>
      </c>
      <c r="G681">
        <f t="shared" si="21"/>
        <v>16.900000000000002</v>
      </c>
    </row>
    <row r="682" spans="2:7">
      <c r="B682" s="235">
        <v>33.75</v>
      </c>
      <c r="C682" s="235">
        <v>0.16500000000000001</v>
      </c>
      <c r="E682">
        <f t="shared" si="20"/>
        <v>33.85</v>
      </c>
      <c r="G682">
        <f t="shared" si="21"/>
        <v>16.925000000000001</v>
      </c>
    </row>
    <row r="683" spans="2:7">
      <c r="B683" s="235">
        <v>33.799999999999997</v>
      </c>
      <c r="C683" s="235">
        <v>0.16500000000000001</v>
      </c>
      <c r="E683">
        <f t="shared" si="20"/>
        <v>33.9</v>
      </c>
      <c r="G683">
        <f t="shared" si="21"/>
        <v>16.95</v>
      </c>
    </row>
    <row r="684" spans="2:7">
      <c r="B684" s="235">
        <v>33.85</v>
      </c>
      <c r="C684" s="235">
        <v>0.16</v>
      </c>
      <c r="E684">
        <f t="shared" si="20"/>
        <v>33.950000000000003</v>
      </c>
      <c r="G684">
        <f t="shared" si="21"/>
        <v>16.975000000000001</v>
      </c>
    </row>
    <row r="685" spans="2:7">
      <c r="B685" s="235">
        <v>33.9</v>
      </c>
      <c r="C685" s="235">
        <v>0.17499999999999999</v>
      </c>
      <c r="E685">
        <f t="shared" si="20"/>
        <v>34</v>
      </c>
      <c r="G685">
        <f t="shared" si="21"/>
        <v>17</v>
      </c>
    </row>
    <row r="686" spans="2:7">
      <c r="B686" s="235">
        <v>33.950000000000003</v>
      </c>
      <c r="C686" s="235">
        <v>0.18</v>
      </c>
      <c r="E686">
        <f t="shared" si="20"/>
        <v>34.050000000000004</v>
      </c>
      <c r="G686">
        <f t="shared" si="21"/>
        <v>17.025000000000002</v>
      </c>
    </row>
    <row r="687" spans="2:7">
      <c r="B687" s="235">
        <v>34</v>
      </c>
      <c r="C687" s="235">
        <v>0.17</v>
      </c>
      <c r="E687">
        <f t="shared" si="20"/>
        <v>34.1</v>
      </c>
      <c r="G687">
        <f t="shared" si="21"/>
        <v>17.05</v>
      </c>
    </row>
    <row r="688" spans="2:7">
      <c r="B688" s="235">
        <v>34.049999999999997</v>
      </c>
      <c r="C688" s="235">
        <v>0.17499999999999999</v>
      </c>
      <c r="E688">
        <f t="shared" si="20"/>
        <v>34.15</v>
      </c>
      <c r="G688">
        <f t="shared" si="21"/>
        <v>17.074999999999999</v>
      </c>
    </row>
    <row r="689" spans="2:7">
      <c r="B689" s="235">
        <v>34.1</v>
      </c>
      <c r="C689" s="235">
        <v>0.185</v>
      </c>
      <c r="E689">
        <f t="shared" si="20"/>
        <v>34.200000000000003</v>
      </c>
      <c r="G689">
        <f t="shared" si="21"/>
        <v>17.100000000000001</v>
      </c>
    </row>
    <row r="690" spans="2:7">
      <c r="B690" s="235">
        <v>34.15</v>
      </c>
      <c r="C690" s="235">
        <v>0.185</v>
      </c>
      <c r="E690">
        <f t="shared" si="20"/>
        <v>34.25</v>
      </c>
      <c r="G690">
        <f t="shared" si="21"/>
        <v>17.125</v>
      </c>
    </row>
    <row r="691" spans="2:7">
      <c r="B691" s="235">
        <v>34.200000000000003</v>
      </c>
      <c r="C691" s="235">
        <v>0.18</v>
      </c>
      <c r="E691">
        <f t="shared" si="20"/>
        <v>34.300000000000004</v>
      </c>
      <c r="G691">
        <f t="shared" si="21"/>
        <v>17.150000000000002</v>
      </c>
    </row>
    <row r="692" spans="2:7">
      <c r="B692" s="235">
        <v>34.25</v>
      </c>
      <c r="C692" s="235">
        <v>0.185</v>
      </c>
      <c r="E692">
        <f t="shared" si="20"/>
        <v>34.35</v>
      </c>
      <c r="G692">
        <f t="shared" si="21"/>
        <v>17.175000000000001</v>
      </c>
    </row>
    <row r="693" spans="2:7">
      <c r="B693" s="235">
        <v>34.299999999999997</v>
      </c>
      <c r="C693" s="235">
        <v>0.19</v>
      </c>
      <c r="E693">
        <f t="shared" si="20"/>
        <v>34.4</v>
      </c>
      <c r="G693">
        <f t="shared" si="21"/>
        <v>17.2</v>
      </c>
    </row>
    <row r="694" spans="2:7">
      <c r="B694" s="235">
        <v>34.35</v>
      </c>
      <c r="C694" s="235">
        <v>0.19</v>
      </c>
      <c r="E694">
        <f t="shared" si="20"/>
        <v>34.450000000000003</v>
      </c>
      <c r="G694">
        <f t="shared" si="21"/>
        <v>17.225000000000001</v>
      </c>
    </row>
    <row r="695" spans="2:7">
      <c r="B695" s="235">
        <v>34.4</v>
      </c>
      <c r="C695" s="235">
        <v>0.19</v>
      </c>
      <c r="E695">
        <f t="shared" si="20"/>
        <v>34.5</v>
      </c>
      <c r="G695">
        <f t="shared" si="21"/>
        <v>17.25</v>
      </c>
    </row>
    <row r="696" spans="2:7">
      <c r="B696" s="235">
        <v>34.450000000000003</v>
      </c>
      <c r="C696" s="235">
        <v>0.185</v>
      </c>
      <c r="E696">
        <f t="shared" si="20"/>
        <v>34.550000000000004</v>
      </c>
      <c r="G696">
        <f t="shared" si="21"/>
        <v>17.275000000000002</v>
      </c>
    </row>
    <row r="697" spans="2:7">
      <c r="B697" s="235">
        <v>34.5</v>
      </c>
      <c r="C697" s="235">
        <v>0.19</v>
      </c>
      <c r="E697">
        <f t="shared" si="20"/>
        <v>34.6</v>
      </c>
      <c r="G697">
        <f t="shared" si="21"/>
        <v>17.3</v>
      </c>
    </row>
    <row r="698" spans="2:7">
      <c r="B698" s="235">
        <v>34.549999999999997</v>
      </c>
      <c r="C698" s="235">
        <v>0.19</v>
      </c>
      <c r="E698">
        <f t="shared" si="20"/>
        <v>34.65</v>
      </c>
      <c r="G698">
        <f t="shared" si="21"/>
        <v>17.324999999999999</v>
      </c>
    </row>
    <row r="699" spans="2:7">
      <c r="B699" s="235">
        <v>34.6</v>
      </c>
      <c r="C699" s="235">
        <v>0.185</v>
      </c>
      <c r="E699">
        <f t="shared" si="20"/>
        <v>34.700000000000003</v>
      </c>
      <c r="G699">
        <f t="shared" si="21"/>
        <v>17.350000000000001</v>
      </c>
    </row>
    <row r="700" spans="2:7">
      <c r="B700" s="235">
        <v>34.65</v>
      </c>
      <c r="C700" s="235">
        <v>0.19</v>
      </c>
      <c r="E700">
        <f t="shared" si="20"/>
        <v>34.75</v>
      </c>
      <c r="G700">
        <f t="shared" si="21"/>
        <v>17.375</v>
      </c>
    </row>
    <row r="701" spans="2:7">
      <c r="B701" s="235">
        <v>34.700000000000003</v>
      </c>
      <c r="C701" s="235">
        <v>0.19500000000000001</v>
      </c>
      <c r="E701">
        <f t="shared" si="20"/>
        <v>34.800000000000004</v>
      </c>
      <c r="G701">
        <f t="shared" si="21"/>
        <v>17.400000000000002</v>
      </c>
    </row>
    <row r="702" spans="2:7">
      <c r="B702" s="235">
        <v>34.75</v>
      </c>
      <c r="C702" s="235">
        <v>0.20100000000000001</v>
      </c>
      <c r="E702">
        <f t="shared" si="20"/>
        <v>34.85</v>
      </c>
      <c r="G702">
        <f t="shared" si="21"/>
        <v>17.425000000000001</v>
      </c>
    </row>
    <row r="703" spans="2:7">
      <c r="B703" s="235">
        <v>34.799999999999997</v>
      </c>
      <c r="C703" s="235">
        <v>0.19500000000000001</v>
      </c>
      <c r="E703">
        <f t="shared" si="20"/>
        <v>34.9</v>
      </c>
      <c r="G703">
        <f t="shared" si="21"/>
        <v>17.45</v>
      </c>
    </row>
    <row r="704" spans="2:7">
      <c r="B704" s="235">
        <v>34.85</v>
      </c>
      <c r="C704" s="235">
        <v>0.19</v>
      </c>
      <c r="E704">
        <f t="shared" si="20"/>
        <v>34.950000000000003</v>
      </c>
      <c r="G704">
        <f t="shared" si="21"/>
        <v>17.475000000000001</v>
      </c>
    </row>
    <row r="705" spans="2:7">
      <c r="B705" s="235">
        <v>34.9</v>
      </c>
      <c r="C705" s="235">
        <v>0.19</v>
      </c>
      <c r="E705">
        <f t="shared" si="20"/>
        <v>35</v>
      </c>
      <c r="G705">
        <f t="shared" si="21"/>
        <v>17.5</v>
      </c>
    </row>
    <row r="706" spans="2:7">
      <c r="B706" s="235">
        <v>34.950000000000003</v>
      </c>
      <c r="C706" s="235">
        <v>0.19500000000000001</v>
      </c>
      <c r="E706">
        <f t="shared" si="20"/>
        <v>35.050000000000004</v>
      </c>
      <c r="G706">
        <f t="shared" si="21"/>
        <v>17.525000000000002</v>
      </c>
    </row>
    <row r="707" spans="2:7">
      <c r="B707" s="235">
        <v>35</v>
      </c>
      <c r="C707" s="235">
        <v>0.19500000000000001</v>
      </c>
      <c r="E707">
        <f t="shared" si="20"/>
        <v>35.1</v>
      </c>
      <c r="G707">
        <f t="shared" si="21"/>
        <v>17.55</v>
      </c>
    </row>
    <row r="708" spans="2:7">
      <c r="B708" s="235">
        <v>35.049999999999997</v>
      </c>
      <c r="C708" s="235">
        <v>0.19500000000000001</v>
      </c>
      <c r="E708">
        <f t="shared" si="20"/>
        <v>35.15</v>
      </c>
      <c r="G708">
        <f t="shared" si="21"/>
        <v>17.574999999999999</v>
      </c>
    </row>
    <row r="709" spans="2:7">
      <c r="B709" s="235">
        <v>35.1</v>
      </c>
      <c r="C709" s="235">
        <v>0.19500000000000001</v>
      </c>
      <c r="E709">
        <f t="shared" si="20"/>
        <v>35.200000000000003</v>
      </c>
      <c r="G709">
        <f t="shared" si="21"/>
        <v>17.600000000000001</v>
      </c>
    </row>
    <row r="710" spans="2:7">
      <c r="B710" s="235">
        <v>35.15</v>
      </c>
      <c r="C710" s="235">
        <v>0.19500000000000001</v>
      </c>
      <c r="E710">
        <f t="shared" si="20"/>
        <v>35.25</v>
      </c>
      <c r="G710">
        <f t="shared" si="21"/>
        <v>17.625</v>
      </c>
    </row>
    <row r="711" spans="2:7">
      <c r="B711" s="235">
        <v>35.200000000000003</v>
      </c>
      <c r="C711" s="235">
        <v>0.19</v>
      </c>
      <c r="E711">
        <f t="shared" si="20"/>
        <v>35.300000000000004</v>
      </c>
      <c r="G711">
        <f t="shared" si="21"/>
        <v>17.650000000000002</v>
      </c>
    </row>
    <row r="712" spans="2:7">
      <c r="B712" s="235">
        <v>35.25</v>
      </c>
      <c r="C712" s="235">
        <v>0.19</v>
      </c>
      <c r="E712">
        <f t="shared" ref="E712:E775" si="22">B712+0.1</f>
        <v>35.35</v>
      </c>
      <c r="G712">
        <f t="shared" ref="G712:G775" si="23">0.5*E712</f>
        <v>17.675000000000001</v>
      </c>
    </row>
    <row r="713" spans="2:7">
      <c r="B713" s="235">
        <v>35.299999999999997</v>
      </c>
      <c r="C713" s="235">
        <v>0.19</v>
      </c>
      <c r="E713">
        <f t="shared" si="22"/>
        <v>35.4</v>
      </c>
      <c r="G713">
        <f t="shared" si="23"/>
        <v>17.7</v>
      </c>
    </row>
    <row r="714" spans="2:7">
      <c r="B714" s="235">
        <v>35.35</v>
      </c>
      <c r="C714" s="235">
        <v>0.19</v>
      </c>
      <c r="E714">
        <f t="shared" si="22"/>
        <v>35.450000000000003</v>
      </c>
      <c r="G714">
        <f t="shared" si="23"/>
        <v>17.725000000000001</v>
      </c>
    </row>
    <row r="715" spans="2:7">
      <c r="B715" s="235">
        <v>35.4</v>
      </c>
      <c r="C715" s="235">
        <v>0.19</v>
      </c>
      <c r="E715">
        <f t="shared" si="22"/>
        <v>35.5</v>
      </c>
      <c r="G715">
        <f t="shared" si="23"/>
        <v>17.75</v>
      </c>
    </row>
    <row r="716" spans="2:7">
      <c r="B716" s="235">
        <v>35.450000000000003</v>
      </c>
      <c r="C716" s="235">
        <v>0.19</v>
      </c>
      <c r="E716">
        <f t="shared" si="22"/>
        <v>35.550000000000004</v>
      </c>
      <c r="G716">
        <f t="shared" si="23"/>
        <v>17.775000000000002</v>
      </c>
    </row>
    <row r="717" spans="2:7">
      <c r="B717" s="235">
        <v>35.5</v>
      </c>
      <c r="C717" s="235">
        <v>0.185</v>
      </c>
      <c r="E717">
        <f t="shared" si="22"/>
        <v>35.6</v>
      </c>
      <c r="G717">
        <f t="shared" si="23"/>
        <v>17.8</v>
      </c>
    </row>
    <row r="718" spans="2:7">
      <c r="B718" s="235">
        <v>35.549999999999997</v>
      </c>
      <c r="C718" s="235">
        <v>0.185</v>
      </c>
      <c r="E718">
        <f t="shared" si="22"/>
        <v>35.65</v>
      </c>
      <c r="G718">
        <f t="shared" si="23"/>
        <v>17.824999999999999</v>
      </c>
    </row>
    <row r="719" spans="2:7">
      <c r="B719" s="235">
        <v>35.6</v>
      </c>
      <c r="C719" s="235">
        <v>0.185</v>
      </c>
      <c r="E719">
        <f t="shared" si="22"/>
        <v>35.700000000000003</v>
      </c>
      <c r="G719">
        <f t="shared" si="23"/>
        <v>17.850000000000001</v>
      </c>
    </row>
    <row r="720" spans="2:7">
      <c r="B720" s="235">
        <v>35.65</v>
      </c>
      <c r="C720" s="235">
        <v>0.18</v>
      </c>
      <c r="E720">
        <f t="shared" si="22"/>
        <v>35.75</v>
      </c>
      <c r="G720">
        <f t="shared" si="23"/>
        <v>17.875</v>
      </c>
    </row>
    <row r="721" spans="2:7">
      <c r="B721" s="235">
        <v>35.700000000000003</v>
      </c>
      <c r="C721" s="235">
        <v>0.18</v>
      </c>
      <c r="E721">
        <f t="shared" si="22"/>
        <v>35.800000000000004</v>
      </c>
      <c r="G721">
        <f t="shared" si="23"/>
        <v>17.900000000000002</v>
      </c>
    </row>
    <row r="722" spans="2:7">
      <c r="B722" s="235">
        <v>35.75</v>
      </c>
      <c r="C722" s="235">
        <v>0.185</v>
      </c>
      <c r="E722">
        <f t="shared" si="22"/>
        <v>35.85</v>
      </c>
      <c r="G722">
        <f t="shared" si="23"/>
        <v>17.925000000000001</v>
      </c>
    </row>
    <row r="723" spans="2:7">
      <c r="B723" s="235">
        <v>35.799999999999997</v>
      </c>
      <c r="C723" s="235">
        <v>0.17499999999999999</v>
      </c>
      <c r="E723">
        <f t="shared" si="22"/>
        <v>35.9</v>
      </c>
      <c r="G723">
        <f t="shared" si="23"/>
        <v>17.95</v>
      </c>
    </row>
    <row r="724" spans="2:7">
      <c r="B724" s="235">
        <v>35.85</v>
      </c>
      <c r="C724" s="235">
        <v>0.17499999999999999</v>
      </c>
      <c r="E724">
        <f t="shared" si="22"/>
        <v>35.950000000000003</v>
      </c>
      <c r="G724">
        <f t="shared" si="23"/>
        <v>17.975000000000001</v>
      </c>
    </row>
    <row r="725" spans="2:7">
      <c r="B725" s="235">
        <v>35.9</v>
      </c>
      <c r="C725" s="235">
        <v>0.17</v>
      </c>
      <c r="E725">
        <f t="shared" si="22"/>
        <v>36</v>
      </c>
      <c r="G725">
        <f t="shared" si="23"/>
        <v>18</v>
      </c>
    </row>
    <row r="726" spans="2:7">
      <c r="B726" s="235">
        <v>35.950000000000003</v>
      </c>
      <c r="C726" s="235">
        <v>0.17499999999999999</v>
      </c>
      <c r="E726">
        <f t="shared" si="22"/>
        <v>36.050000000000004</v>
      </c>
      <c r="G726">
        <f t="shared" si="23"/>
        <v>18.025000000000002</v>
      </c>
    </row>
    <row r="727" spans="2:7">
      <c r="B727" s="235">
        <v>36</v>
      </c>
      <c r="C727" s="235">
        <v>0.17</v>
      </c>
      <c r="E727">
        <f t="shared" si="22"/>
        <v>36.1</v>
      </c>
      <c r="G727">
        <f t="shared" si="23"/>
        <v>18.05</v>
      </c>
    </row>
    <row r="728" spans="2:7">
      <c r="B728" s="235">
        <v>36.049999999999997</v>
      </c>
      <c r="C728" s="235">
        <v>0.17</v>
      </c>
      <c r="E728">
        <f t="shared" si="22"/>
        <v>36.15</v>
      </c>
      <c r="G728">
        <f t="shared" si="23"/>
        <v>18.074999999999999</v>
      </c>
    </row>
    <row r="729" spans="2:7">
      <c r="B729" s="235">
        <v>36.1</v>
      </c>
      <c r="C729" s="235">
        <v>0.16500000000000001</v>
      </c>
      <c r="E729">
        <f t="shared" si="22"/>
        <v>36.200000000000003</v>
      </c>
      <c r="G729">
        <f t="shared" si="23"/>
        <v>18.100000000000001</v>
      </c>
    </row>
    <row r="730" spans="2:7">
      <c r="B730" s="235">
        <v>36.15</v>
      </c>
      <c r="C730" s="235">
        <v>0.16500000000000001</v>
      </c>
      <c r="E730">
        <f t="shared" si="22"/>
        <v>36.25</v>
      </c>
      <c r="G730">
        <f t="shared" si="23"/>
        <v>18.125</v>
      </c>
    </row>
    <row r="731" spans="2:7">
      <c r="B731" s="235">
        <v>36.200000000000003</v>
      </c>
      <c r="C731" s="235">
        <v>0.16500000000000001</v>
      </c>
      <c r="E731">
        <f t="shared" si="22"/>
        <v>36.300000000000004</v>
      </c>
      <c r="G731">
        <f t="shared" si="23"/>
        <v>18.150000000000002</v>
      </c>
    </row>
    <row r="732" spans="2:7">
      <c r="B732" s="235">
        <v>36.25</v>
      </c>
      <c r="C732" s="235">
        <v>0.16500000000000001</v>
      </c>
      <c r="E732">
        <f t="shared" si="22"/>
        <v>36.35</v>
      </c>
      <c r="G732">
        <f t="shared" si="23"/>
        <v>18.175000000000001</v>
      </c>
    </row>
    <row r="733" spans="2:7">
      <c r="B733" s="235">
        <v>36.299999999999997</v>
      </c>
      <c r="C733" s="235">
        <v>0.16500000000000001</v>
      </c>
      <c r="E733">
        <f t="shared" si="22"/>
        <v>36.4</v>
      </c>
      <c r="G733">
        <f t="shared" si="23"/>
        <v>18.2</v>
      </c>
    </row>
    <row r="734" spans="2:7">
      <c r="B734" s="235">
        <v>36.35</v>
      </c>
      <c r="C734" s="235">
        <v>0.16</v>
      </c>
      <c r="E734">
        <f t="shared" si="22"/>
        <v>36.450000000000003</v>
      </c>
      <c r="G734">
        <f t="shared" si="23"/>
        <v>18.225000000000001</v>
      </c>
    </row>
    <row r="735" spans="2:7">
      <c r="B735" s="235">
        <v>36.4</v>
      </c>
      <c r="C735" s="235">
        <v>0.16</v>
      </c>
      <c r="E735">
        <f t="shared" si="22"/>
        <v>36.5</v>
      </c>
      <c r="G735">
        <f t="shared" si="23"/>
        <v>18.25</v>
      </c>
    </row>
    <row r="736" spans="2:7">
      <c r="B736" s="235">
        <v>36.450000000000003</v>
      </c>
      <c r="C736" s="235">
        <v>0.16</v>
      </c>
      <c r="E736">
        <f t="shared" si="22"/>
        <v>36.550000000000004</v>
      </c>
      <c r="G736">
        <f t="shared" si="23"/>
        <v>18.275000000000002</v>
      </c>
    </row>
    <row r="737" spans="2:7">
      <c r="B737" s="235">
        <v>36.5</v>
      </c>
      <c r="C737" s="235">
        <v>0.155</v>
      </c>
      <c r="E737">
        <f t="shared" si="22"/>
        <v>36.6</v>
      </c>
      <c r="G737">
        <f t="shared" si="23"/>
        <v>18.3</v>
      </c>
    </row>
    <row r="738" spans="2:7">
      <c r="B738" s="235">
        <v>36.549999999999997</v>
      </c>
      <c r="C738" s="235">
        <v>0.155</v>
      </c>
      <c r="E738">
        <f t="shared" si="22"/>
        <v>36.65</v>
      </c>
      <c r="G738">
        <f t="shared" si="23"/>
        <v>18.324999999999999</v>
      </c>
    </row>
    <row r="739" spans="2:7">
      <c r="B739" s="235">
        <v>36.6</v>
      </c>
      <c r="C739" s="235">
        <v>0.15</v>
      </c>
      <c r="E739">
        <f t="shared" si="22"/>
        <v>36.700000000000003</v>
      </c>
      <c r="G739">
        <f t="shared" si="23"/>
        <v>18.350000000000001</v>
      </c>
    </row>
    <row r="740" spans="2:7">
      <c r="B740" s="235">
        <v>36.65</v>
      </c>
      <c r="C740" s="235">
        <v>0.155</v>
      </c>
      <c r="E740">
        <f t="shared" si="22"/>
        <v>36.75</v>
      </c>
      <c r="G740">
        <f t="shared" si="23"/>
        <v>18.375</v>
      </c>
    </row>
    <row r="741" spans="2:7">
      <c r="B741" s="235">
        <v>36.700000000000003</v>
      </c>
      <c r="C741" s="235">
        <v>0.15</v>
      </c>
      <c r="E741">
        <f t="shared" si="22"/>
        <v>36.800000000000004</v>
      </c>
      <c r="G741">
        <f t="shared" si="23"/>
        <v>18.400000000000002</v>
      </c>
    </row>
    <row r="742" spans="2:7">
      <c r="B742" s="235">
        <v>36.75</v>
      </c>
      <c r="C742" s="235">
        <v>0.15</v>
      </c>
      <c r="E742">
        <f t="shared" si="22"/>
        <v>36.85</v>
      </c>
      <c r="G742">
        <f t="shared" si="23"/>
        <v>18.425000000000001</v>
      </c>
    </row>
    <row r="743" spans="2:7">
      <c r="B743" s="235">
        <v>36.799999999999997</v>
      </c>
      <c r="C743" s="235">
        <v>0.14499999999999999</v>
      </c>
      <c r="E743">
        <f t="shared" si="22"/>
        <v>36.9</v>
      </c>
      <c r="G743">
        <f t="shared" si="23"/>
        <v>18.45</v>
      </c>
    </row>
    <row r="744" spans="2:7">
      <c r="B744" s="235">
        <v>36.85</v>
      </c>
      <c r="C744" s="235">
        <v>0.14499999999999999</v>
      </c>
      <c r="E744">
        <f t="shared" si="22"/>
        <v>36.950000000000003</v>
      </c>
      <c r="G744">
        <f t="shared" si="23"/>
        <v>18.475000000000001</v>
      </c>
    </row>
    <row r="745" spans="2:7">
      <c r="B745" s="235">
        <v>36.9</v>
      </c>
      <c r="C745" s="235">
        <v>0.14000000000000001</v>
      </c>
      <c r="E745">
        <f t="shared" si="22"/>
        <v>37</v>
      </c>
      <c r="G745">
        <f t="shared" si="23"/>
        <v>18.5</v>
      </c>
    </row>
    <row r="746" spans="2:7">
      <c r="B746" s="235">
        <v>36.950000000000003</v>
      </c>
      <c r="C746" s="235">
        <v>0.14000000000000001</v>
      </c>
      <c r="E746">
        <f t="shared" si="22"/>
        <v>37.050000000000004</v>
      </c>
      <c r="G746">
        <f t="shared" si="23"/>
        <v>18.525000000000002</v>
      </c>
    </row>
    <row r="747" spans="2:7">
      <c r="B747" s="235">
        <v>37</v>
      </c>
      <c r="C747" s="235">
        <v>0.14000000000000001</v>
      </c>
      <c r="E747">
        <f t="shared" si="22"/>
        <v>37.1</v>
      </c>
      <c r="G747">
        <f t="shared" si="23"/>
        <v>18.55</v>
      </c>
    </row>
    <row r="748" spans="2:7">
      <c r="B748" s="235">
        <v>37.049999999999997</v>
      </c>
      <c r="C748" s="235">
        <v>0.14000000000000001</v>
      </c>
      <c r="E748">
        <f t="shared" si="22"/>
        <v>37.15</v>
      </c>
      <c r="G748">
        <f t="shared" si="23"/>
        <v>18.574999999999999</v>
      </c>
    </row>
    <row r="749" spans="2:7">
      <c r="B749" s="235">
        <v>37.1</v>
      </c>
      <c r="C749" s="235">
        <v>0.13500000000000001</v>
      </c>
      <c r="E749">
        <f t="shared" si="22"/>
        <v>37.200000000000003</v>
      </c>
      <c r="G749">
        <f t="shared" si="23"/>
        <v>18.600000000000001</v>
      </c>
    </row>
    <row r="750" spans="2:7">
      <c r="B750" s="235">
        <v>37.15</v>
      </c>
      <c r="C750" s="235">
        <v>0.13500000000000001</v>
      </c>
      <c r="E750">
        <f t="shared" si="22"/>
        <v>37.25</v>
      </c>
      <c r="G750">
        <f t="shared" si="23"/>
        <v>18.625</v>
      </c>
    </row>
    <row r="751" spans="2:7">
      <c r="B751" s="235">
        <v>37.200000000000003</v>
      </c>
      <c r="C751" s="235">
        <v>0.13500000000000001</v>
      </c>
      <c r="E751">
        <f t="shared" si="22"/>
        <v>37.300000000000004</v>
      </c>
      <c r="G751">
        <f t="shared" si="23"/>
        <v>18.650000000000002</v>
      </c>
    </row>
    <row r="752" spans="2:7">
      <c r="B752" s="235">
        <v>37.25</v>
      </c>
      <c r="C752" s="235">
        <v>0.13</v>
      </c>
      <c r="E752">
        <f t="shared" si="22"/>
        <v>37.35</v>
      </c>
      <c r="G752">
        <f t="shared" si="23"/>
        <v>18.675000000000001</v>
      </c>
    </row>
    <row r="753" spans="2:7">
      <c r="B753" s="235">
        <v>37.299999999999997</v>
      </c>
      <c r="C753" s="235">
        <v>0.13</v>
      </c>
      <c r="E753">
        <f t="shared" si="22"/>
        <v>37.4</v>
      </c>
      <c r="G753">
        <f t="shared" si="23"/>
        <v>18.7</v>
      </c>
    </row>
    <row r="754" spans="2:7">
      <c r="B754" s="235">
        <v>37.35</v>
      </c>
      <c r="C754" s="235">
        <v>0.13</v>
      </c>
      <c r="E754">
        <f t="shared" si="22"/>
        <v>37.450000000000003</v>
      </c>
      <c r="G754">
        <f t="shared" si="23"/>
        <v>18.725000000000001</v>
      </c>
    </row>
    <row r="755" spans="2:7">
      <c r="B755" s="235">
        <v>37.4</v>
      </c>
      <c r="C755" s="235">
        <v>0.13</v>
      </c>
      <c r="E755">
        <f t="shared" si="22"/>
        <v>37.5</v>
      </c>
      <c r="G755">
        <f t="shared" si="23"/>
        <v>18.75</v>
      </c>
    </row>
    <row r="756" spans="2:7">
      <c r="B756" s="235">
        <v>37.450000000000003</v>
      </c>
      <c r="C756" s="235">
        <v>0.13</v>
      </c>
      <c r="E756">
        <f t="shared" si="22"/>
        <v>37.550000000000004</v>
      </c>
      <c r="G756">
        <f t="shared" si="23"/>
        <v>18.775000000000002</v>
      </c>
    </row>
    <row r="757" spans="2:7">
      <c r="B757" s="235">
        <v>37.5</v>
      </c>
      <c r="C757" s="235">
        <v>0.13</v>
      </c>
      <c r="E757">
        <f t="shared" si="22"/>
        <v>37.6</v>
      </c>
      <c r="G757">
        <f t="shared" si="23"/>
        <v>18.8</v>
      </c>
    </row>
    <row r="758" spans="2:7">
      <c r="B758" s="235">
        <v>37.549999999999997</v>
      </c>
      <c r="C758" s="235">
        <v>0.125</v>
      </c>
      <c r="E758">
        <f t="shared" si="22"/>
        <v>37.65</v>
      </c>
      <c r="G758">
        <f t="shared" si="23"/>
        <v>18.824999999999999</v>
      </c>
    </row>
    <row r="759" spans="2:7">
      <c r="B759" s="235">
        <v>37.6</v>
      </c>
      <c r="C759" s="235">
        <v>0.125</v>
      </c>
      <c r="E759">
        <f t="shared" si="22"/>
        <v>37.700000000000003</v>
      </c>
      <c r="G759">
        <f t="shared" si="23"/>
        <v>18.850000000000001</v>
      </c>
    </row>
    <row r="760" spans="2:7">
      <c r="B760" s="235">
        <v>37.65</v>
      </c>
      <c r="C760" s="235">
        <v>0.125</v>
      </c>
      <c r="E760">
        <f t="shared" si="22"/>
        <v>37.75</v>
      </c>
      <c r="G760">
        <f t="shared" si="23"/>
        <v>18.875</v>
      </c>
    </row>
    <row r="761" spans="2:7">
      <c r="B761" s="235">
        <v>37.700000000000003</v>
      </c>
      <c r="C761" s="235">
        <v>0.125</v>
      </c>
      <c r="E761">
        <f t="shared" si="22"/>
        <v>37.800000000000004</v>
      </c>
      <c r="G761">
        <f t="shared" si="23"/>
        <v>18.900000000000002</v>
      </c>
    </row>
    <row r="762" spans="2:7">
      <c r="B762" s="235">
        <v>37.75</v>
      </c>
      <c r="C762" s="235">
        <v>0.12</v>
      </c>
      <c r="E762">
        <f t="shared" si="22"/>
        <v>37.85</v>
      </c>
      <c r="G762">
        <f t="shared" si="23"/>
        <v>18.925000000000001</v>
      </c>
    </row>
    <row r="763" spans="2:7">
      <c r="B763" s="235">
        <v>37.799999999999997</v>
      </c>
      <c r="C763" s="235">
        <v>0.12</v>
      </c>
      <c r="E763">
        <f t="shared" si="22"/>
        <v>37.9</v>
      </c>
      <c r="G763">
        <f t="shared" si="23"/>
        <v>18.95</v>
      </c>
    </row>
    <row r="764" spans="2:7">
      <c r="B764" s="235">
        <v>37.85</v>
      </c>
      <c r="C764" s="235">
        <v>0.125</v>
      </c>
      <c r="E764">
        <f t="shared" si="22"/>
        <v>37.950000000000003</v>
      </c>
      <c r="G764">
        <f t="shared" si="23"/>
        <v>18.975000000000001</v>
      </c>
    </row>
    <row r="765" spans="2:7">
      <c r="B765" s="235">
        <v>37.9</v>
      </c>
      <c r="C765" s="235">
        <v>0.125</v>
      </c>
      <c r="E765">
        <f t="shared" si="22"/>
        <v>38</v>
      </c>
      <c r="G765">
        <f t="shared" si="23"/>
        <v>19</v>
      </c>
    </row>
    <row r="766" spans="2:7">
      <c r="B766" s="235">
        <v>37.950000000000003</v>
      </c>
      <c r="C766" s="235">
        <v>0.125</v>
      </c>
      <c r="E766">
        <f t="shared" si="22"/>
        <v>38.050000000000004</v>
      </c>
      <c r="G766">
        <f t="shared" si="23"/>
        <v>19.025000000000002</v>
      </c>
    </row>
    <row r="767" spans="2:7">
      <c r="B767" s="235">
        <v>38</v>
      </c>
      <c r="C767" s="235">
        <v>0.12</v>
      </c>
      <c r="E767">
        <f t="shared" si="22"/>
        <v>38.1</v>
      </c>
      <c r="G767">
        <f t="shared" si="23"/>
        <v>19.05</v>
      </c>
    </row>
    <row r="768" spans="2:7">
      <c r="B768" s="235">
        <v>38.049999999999997</v>
      </c>
      <c r="C768" s="235">
        <v>0.12</v>
      </c>
      <c r="E768">
        <f t="shared" si="22"/>
        <v>38.15</v>
      </c>
      <c r="G768">
        <f t="shared" si="23"/>
        <v>19.074999999999999</v>
      </c>
    </row>
    <row r="769" spans="2:7">
      <c r="B769" s="235">
        <v>38.1</v>
      </c>
      <c r="C769" s="235">
        <v>0.125</v>
      </c>
      <c r="E769">
        <f t="shared" si="22"/>
        <v>38.200000000000003</v>
      </c>
      <c r="G769">
        <f t="shared" si="23"/>
        <v>19.100000000000001</v>
      </c>
    </row>
    <row r="770" spans="2:7">
      <c r="B770" s="235">
        <v>38.15</v>
      </c>
      <c r="C770" s="235">
        <v>0.125</v>
      </c>
      <c r="E770">
        <f t="shared" si="22"/>
        <v>38.25</v>
      </c>
      <c r="G770">
        <f t="shared" si="23"/>
        <v>19.125</v>
      </c>
    </row>
    <row r="771" spans="2:7">
      <c r="B771" s="235">
        <v>38.200000000000003</v>
      </c>
      <c r="C771" s="235">
        <v>0.12</v>
      </c>
      <c r="E771">
        <f t="shared" si="22"/>
        <v>38.300000000000004</v>
      </c>
      <c r="G771">
        <f t="shared" si="23"/>
        <v>19.150000000000002</v>
      </c>
    </row>
    <row r="772" spans="2:7">
      <c r="B772" s="235">
        <v>38.25</v>
      </c>
      <c r="C772" s="235">
        <v>0.12</v>
      </c>
      <c r="E772">
        <f t="shared" si="22"/>
        <v>38.35</v>
      </c>
      <c r="G772">
        <f t="shared" si="23"/>
        <v>19.175000000000001</v>
      </c>
    </row>
    <row r="773" spans="2:7">
      <c r="B773" s="235">
        <v>38.299999999999997</v>
      </c>
      <c r="C773" s="235">
        <v>0.125</v>
      </c>
      <c r="E773">
        <f t="shared" si="22"/>
        <v>38.4</v>
      </c>
      <c r="G773">
        <f t="shared" si="23"/>
        <v>19.2</v>
      </c>
    </row>
    <row r="774" spans="2:7">
      <c r="B774" s="235">
        <v>38.35</v>
      </c>
      <c r="C774" s="235">
        <v>0.125</v>
      </c>
      <c r="E774">
        <f t="shared" si="22"/>
        <v>38.450000000000003</v>
      </c>
      <c r="G774">
        <f t="shared" si="23"/>
        <v>19.225000000000001</v>
      </c>
    </row>
    <row r="775" spans="2:7">
      <c r="B775" s="235">
        <v>38.4</v>
      </c>
      <c r="C775" s="235">
        <v>0.125</v>
      </c>
      <c r="E775">
        <f t="shared" si="22"/>
        <v>38.5</v>
      </c>
      <c r="G775">
        <f t="shared" si="23"/>
        <v>19.25</v>
      </c>
    </row>
    <row r="776" spans="2:7">
      <c r="B776" s="235">
        <v>38.450000000000003</v>
      </c>
      <c r="C776" s="235">
        <v>0.12</v>
      </c>
      <c r="E776">
        <f t="shared" ref="E776:E839" si="24">B776+0.1</f>
        <v>38.550000000000004</v>
      </c>
      <c r="G776">
        <f t="shared" ref="G776:G839" si="25">0.5*E776</f>
        <v>19.275000000000002</v>
      </c>
    </row>
    <row r="777" spans="2:7">
      <c r="B777" s="235">
        <v>38.5</v>
      </c>
      <c r="C777" s="235">
        <v>0.125</v>
      </c>
      <c r="E777">
        <f t="shared" si="24"/>
        <v>38.6</v>
      </c>
      <c r="G777">
        <f t="shared" si="25"/>
        <v>19.3</v>
      </c>
    </row>
    <row r="778" spans="2:7">
      <c r="B778" s="235">
        <v>38.549999999999997</v>
      </c>
      <c r="C778" s="235">
        <v>0.13</v>
      </c>
      <c r="E778">
        <f t="shared" si="24"/>
        <v>38.65</v>
      </c>
      <c r="G778">
        <f t="shared" si="25"/>
        <v>19.324999999999999</v>
      </c>
    </row>
    <row r="779" spans="2:7">
      <c r="B779" s="235">
        <v>38.6</v>
      </c>
      <c r="C779" s="235">
        <v>0.13</v>
      </c>
      <c r="E779">
        <f t="shared" si="24"/>
        <v>38.700000000000003</v>
      </c>
      <c r="G779">
        <f t="shared" si="25"/>
        <v>19.350000000000001</v>
      </c>
    </row>
    <row r="780" spans="2:7">
      <c r="B780" s="235">
        <v>38.65</v>
      </c>
      <c r="C780" s="235">
        <v>0.125</v>
      </c>
      <c r="E780">
        <f t="shared" si="24"/>
        <v>38.75</v>
      </c>
      <c r="G780">
        <f t="shared" si="25"/>
        <v>19.375</v>
      </c>
    </row>
    <row r="781" spans="2:7">
      <c r="B781" s="235">
        <v>38.700000000000003</v>
      </c>
      <c r="C781" s="235">
        <v>0.13500000000000001</v>
      </c>
      <c r="E781">
        <f t="shared" si="24"/>
        <v>38.800000000000004</v>
      </c>
      <c r="G781">
        <f t="shared" si="25"/>
        <v>19.400000000000002</v>
      </c>
    </row>
    <row r="782" spans="2:7">
      <c r="B782" s="235">
        <v>38.75</v>
      </c>
      <c r="C782" s="235">
        <v>0.13500000000000001</v>
      </c>
      <c r="E782">
        <f t="shared" si="24"/>
        <v>38.85</v>
      </c>
      <c r="G782">
        <f t="shared" si="25"/>
        <v>19.425000000000001</v>
      </c>
    </row>
    <row r="783" spans="2:7">
      <c r="B783" s="235">
        <v>38.799999999999997</v>
      </c>
      <c r="C783" s="235">
        <v>0.13500000000000001</v>
      </c>
      <c r="E783">
        <f t="shared" si="24"/>
        <v>38.9</v>
      </c>
      <c r="G783">
        <f t="shared" si="25"/>
        <v>19.45</v>
      </c>
    </row>
    <row r="784" spans="2:7">
      <c r="B784" s="235">
        <v>38.85</v>
      </c>
      <c r="C784" s="235">
        <v>0.13</v>
      </c>
      <c r="E784">
        <f t="shared" si="24"/>
        <v>38.950000000000003</v>
      </c>
      <c r="G784">
        <f t="shared" si="25"/>
        <v>19.475000000000001</v>
      </c>
    </row>
    <row r="785" spans="2:7">
      <c r="B785" s="235">
        <v>38.9</v>
      </c>
      <c r="C785" s="235">
        <v>0.14000000000000001</v>
      </c>
      <c r="E785">
        <f t="shared" si="24"/>
        <v>39</v>
      </c>
      <c r="G785">
        <f t="shared" si="25"/>
        <v>19.5</v>
      </c>
    </row>
    <row r="786" spans="2:7">
      <c r="B786" s="235">
        <v>38.950000000000003</v>
      </c>
      <c r="C786" s="235">
        <v>0.14000000000000001</v>
      </c>
      <c r="E786">
        <f t="shared" si="24"/>
        <v>39.050000000000004</v>
      </c>
      <c r="G786">
        <f t="shared" si="25"/>
        <v>19.525000000000002</v>
      </c>
    </row>
    <row r="787" spans="2:7">
      <c r="B787" s="235">
        <v>39</v>
      </c>
      <c r="C787" s="235">
        <v>0.14000000000000001</v>
      </c>
      <c r="E787">
        <f t="shared" si="24"/>
        <v>39.1</v>
      </c>
      <c r="G787">
        <f t="shared" si="25"/>
        <v>19.55</v>
      </c>
    </row>
    <row r="788" spans="2:7">
      <c r="B788" s="235">
        <v>39.049999999999997</v>
      </c>
      <c r="C788" s="235">
        <v>0.14000000000000001</v>
      </c>
      <c r="E788">
        <f t="shared" si="24"/>
        <v>39.15</v>
      </c>
      <c r="G788">
        <f t="shared" si="25"/>
        <v>19.574999999999999</v>
      </c>
    </row>
    <row r="789" spans="2:7">
      <c r="B789" s="235">
        <v>39.1</v>
      </c>
      <c r="C789" s="235">
        <v>0.155</v>
      </c>
      <c r="E789">
        <f t="shared" si="24"/>
        <v>39.200000000000003</v>
      </c>
      <c r="G789">
        <f t="shared" si="25"/>
        <v>19.600000000000001</v>
      </c>
    </row>
    <row r="790" spans="2:7">
      <c r="B790" s="235">
        <v>39.15</v>
      </c>
      <c r="C790" s="235">
        <v>0.155</v>
      </c>
      <c r="E790">
        <f t="shared" si="24"/>
        <v>39.25</v>
      </c>
      <c r="G790">
        <f t="shared" si="25"/>
        <v>19.625</v>
      </c>
    </row>
    <row r="791" spans="2:7">
      <c r="B791" s="235">
        <v>39.200000000000003</v>
      </c>
      <c r="C791" s="235">
        <v>0.15</v>
      </c>
      <c r="E791">
        <f t="shared" si="24"/>
        <v>39.300000000000004</v>
      </c>
      <c r="G791">
        <f t="shared" si="25"/>
        <v>19.650000000000002</v>
      </c>
    </row>
    <row r="792" spans="2:7">
      <c r="B792" s="235">
        <v>39.25</v>
      </c>
      <c r="C792" s="235">
        <v>0.15</v>
      </c>
      <c r="E792">
        <f t="shared" si="24"/>
        <v>39.35</v>
      </c>
      <c r="G792">
        <f t="shared" si="25"/>
        <v>19.675000000000001</v>
      </c>
    </row>
    <row r="793" spans="2:7">
      <c r="B793" s="235">
        <v>39.299999999999997</v>
      </c>
      <c r="C793" s="235">
        <v>0.16500000000000001</v>
      </c>
      <c r="E793">
        <f t="shared" si="24"/>
        <v>39.4</v>
      </c>
      <c r="G793">
        <f t="shared" si="25"/>
        <v>19.7</v>
      </c>
    </row>
    <row r="794" spans="2:7">
      <c r="B794" s="235">
        <v>39.35</v>
      </c>
      <c r="C794" s="235">
        <v>0.16500000000000001</v>
      </c>
      <c r="E794">
        <f t="shared" si="24"/>
        <v>39.450000000000003</v>
      </c>
      <c r="G794">
        <f t="shared" si="25"/>
        <v>19.725000000000001</v>
      </c>
    </row>
    <row r="795" spans="2:7">
      <c r="B795" s="235">
        <v>39.4</v>
      </c>
      <c r="C795" s="235">
        <v>0.16500000000000001</v>
      </c>
      <c r="E795">
        <f t="shared" si="24"/>
        <v>39.5</v>
      </c>
      <c r="G795">
        <f t="shared" si="25"/>
        <v>19.75</v>
      </c>
    </row>
    <row r="796" spans="2:7">
      <c r="B796" s="235">
        <v>39.450000000000003</v>
      </c>
      <c r="C796" s="235">
        <v>0.16500000000000001</v>
      </c>
      <c r="E796">
        <f t="shared" si="24"/>
        <v>39.550000000000004</v>
      </c>
      <c r="G796">
        <f t="shared" si="25"/>
        <v>19.775000000000002</v>
      </c>
    </row>
    <row r="797" spans="2:7">
      <c r="B797" s="235">
        <v>39.5</v>
      </c>
      <c r="C797" s="235">
        <v>0.18</v>
      </c>
      <c r="E797">
        <f t="shared" si="24"/>
        <v>39.6</v>
      </c>
      <c r="G797">
        <f t="shared" si="25"/>
        <v>19.8</v>
      </c>
    </row>
    <row r="798" spans="2:7">
      <c r="B798" s="235">
        <v>39.549999999999997</v>
      </c>
      <c r="C798" s="235">
        <v>0.18</v>
      </c>
      <c r="E798">
        <f t="shared" si="24"/>
        <v>39.65</v>
      </c>
      <c r="G798">
        <f t="shared" si="25"/>
        <v>19.824999999999999</v>
      </c>
    </row>
    <row r="799" spans="2:7">
      <c r="B799" s="235">
        <v>39.6</v>
      </c>
      <c r="C799" s="235">
        <v>0.17499999999999999</v>
      </c>
      <c r="E799">
        <f t="shared" si="24"/>
        <v>39.700000000000003</v>
      </c>
      <c r="G799">
        <f t="shared" si="25"/>
        <v>19.850000000000001</v>
      </c>
    </row>
    <row r="800" spans="2:7">
      <c r="B800" s="235">
        <v>39.65</v>
      </c>
      <c r="C800" s="235">
        <v>0.17499999999999999</v>
      </c>
      <c r="E800">
        <f t="shared" si="24"/>
        <v>39.75</v>
      </c>
      <c r="G800">
        <f t="shared" si="25"/>
        <v>19.875</v>
      </c>
    </row>
    <row r="801" spans="2:7">
      <c r="B801" s="235">
        <v>39.700000000000003</v>
      </c>
      <c r="C801" s="235">
        <v>0.19500000000000001</v>
      </c>
      <c r="E801">
        <f t="shared" si="24"/>
        <v>39.800000000000004</v>
      </c>
      <c r="G801">
        <f t="shared" si="25"/>
        <v>19.900000000000002</v>
      </c>
    </row>
    <row r="802" spans="2:7">
      <c r="B802" s="235">
        <v>39.75</v>
      </c>
      <c r="C802" s="235">
        <v>0.19500000000000001</v>
      </c>
      <c r="E802">
        <f t="shared" si="24"/>
        <v>39.85</v>
      </c>
      <c r="G802">
        <f t="shared" si="25"/>
        <v>19.925000000000001</v>
      </c>
    </row>
    <row r="803" spans="2:7">
      <c r="B803" s="235">
        <v>39.799999999999997</v>
      </c>
      <c r="C803" s="235">
        <v>0.19500000000000001</v>
      </c>
      <c r="E803">
        <f t="shared" si="24"/>
        <v>39.9</v>
      </c>
      <c r="G803">
        <f t="shared" si="25"/>
        <v>19.95</v>
      </c>
    </row>
    <row r="804" spans="2:7">
      <c r="B804" s="235">
        <v>39.85</v>
      </c>
      <c r="C804" s="235">
        <v>0.19500000000000001</v>
      </c>
      <c r="E804">
        <f t="shared" si="24"/>
        <v>39.950000000000003</v>
      </c>
      <c r="G804">
        <f t="shared" si="25"/>
        <v>19.975000000000001</v>
      </c>
    </row>
    <row r="805" spans="2:7">
      <c r="B805" s="235">
        <v>39.9</v>
      </c>
      <c r="C805" s="235">
        <v>0.215</v>
      </c>
      <c r="E805">
        <f t="shared" si="24"/>
        <v>40</v>
      </c>
      <c r="G805">
        <f t="shared" si="25"/>
        <v>20</v>
      </c>
    </row>
    <row r="806" spans="2:7">
      <c r="B806" s="235">
        <v>39.950000000000003</v>
      </c>
      <c r="C806" s="235">
        <v>0.215</v>
      </c>
      <c r="E806">
        <f t="shared" si="24"/>
        <v>40.050000000000004</v>
      </c>
      <c r="G806">
        <f t="shared" si="25"/>
        <v>20.025000000000002</v>
      </c>
    </row>
    <row r="807" spans="2:7">
      <c r="B807" s="235">
        <v>40</v>
      </c>
      <c r="C807" s="235">
        <v>0.215</v>
      </c>
      <c r="E807">
        <f t="shared" si="24"/>
        <v>40.1</v>
      </c>
      <c r="G807">
        <f t="shared" si="25"/>
        <v>20.05</v>
      </c>
    </row>
    <row r="808" spans="2:7">
      <c r="B808" s="235">
        <v>40.049999999999997</v>
      </c>
      <c r="C808" s="235">
        <v>0.21099999999999999</v>
      </c>
      <c r="E808">
        <f t="shared" si="24"/>
        <v>40.15</v>
      </c>
      <c r="G808">
        <f t="shared" si="25"/>
        <v>20.074999999999999</v>
      </c>
    </row>
    <row r="809" spans="2:7">
      <c r="B809" s="235">
        <v>40.1</v>
      </c>
      <c r="C809" s="235">
        <v>0.23599999999999999</v>
      </c>
      <c r="E809">
        <f t="shared" si="24"/>
        <v>40.200000000000003</v>
      </c>
      <c r="G809">
        <f t="shared" si="25"/>
        <v>20.100000000000001</v>
      </c>
    </row>
    <row r="810" spans="2:7">
      <c r="B810" s="235">
        <v>40.15</v>
      </c>
      <c r="C810" s="235">
        <v>0.23599999999999999</v>
      </c>
      <c r="E810">
        <f t="shared" si="24"/>
        <v>40.25</v>
      </c>
      <c r="G810">
        <f t="shared" si="25"/>
        <v>20.125</v>
      </c>
    </row>
    <row r="811" spans="2:7">
      <c r="B811" s="235">
        <v>40.200000000000003</v>
      </c>
      <c r="C811" s="235">
        <v>0.23599999999999999</v>
      </c>
      <c r="E811">
        <f t="shared" si="24"/>
        <v>40.300000000000004</v>
      </c>
      <c r="G811">
        <f t="shared" si="25"/>
        <v>20.150000000000002</v>
      </c>
    </row>
    <row r="812" spans="2:7">
      <c r="B812" s="235">
        <v>40.25</v>
      </c>
      <c r="C812" s="235">
        <v>0.23599999999999999</v>
      </c>
      <c r="E812">
        <f t="shared" si="24"/>
        <v>40.35</v>
      </c>
      <c r="G812">
        <f t="shared" si="25"/>
        <v>20.175000000000001</v>
      </c>
    </row>
    <row r="813" spans="2:7">
      <c r="B813" s="235">
        <v>40.299999999999997</v>
      </c>
      <c r="C813" s="235">
        <v>0.26600000000000001</v>
      </c>
      <c r="E813">
        <f t="shared" si="24"/>
        <v>40.4</v>
      </c>
      <c r="G813">
        <f t="shared" si="25"/>
        <v>20.2</v>
      </c>
    </row>
    <row r="814" spans="2:7">
      <c r="B814" s="235">
        <v>40.35</v>
      </c>
      <c r="C814" s="235">
        <v>0.26100000000000001</v>
      </c>
      <c r="E814">
        <f t="shared" si="24"/>
        <v>40.450000000000003</v>
      </c>
      <c r="G814">
        <f t="shared" si="25"/>
        <v>20.225000000000001</v>
      </c>
    </row>
    <row r="815" spans="2:7">
      <c r="B815" s="235">
        <v>40.4</v>
      </c>
      <c r="C815" s="235">
        <v>0.26100000000000001</v>
      </c>
      <c r="E815">
        <f t="shared" si="24"/>
        <v>40.5</v>
      </c>
      <c r="G815">
        <f t="shared" si="25"/>
        <v>20.25</v>
      </c>
    </row>
    <row r="816" spans="2:7">
      <c r="B816" s="235">
        <v>40.450000000000003</v>
      </c>
      <c r="C816" s="235">
        <v>0.25600000000000001</v>
      </c>
      <c r="E816">
        <f t="shared" si="24"/>
        <v>40.550000000000004</v>
      </c>
      <c r="G816">
        <f t="shared" si="25"/>
        <v>20.275000000000002</v>
      </c>
    </row>
    <row r="817" spans="2:7">
      <c r="B817" s="235">
        <v>40.5</v>
      </c>
      <c r="C817" s="235">
        <v>0.28599999999999998</v>
      </c>
      <c r="E817">
        <f t="shared" si="24"/>
        <v>40.6</v>
      </c>
      <c r="G817">
        <f t="shared" si="25"/>
        <v>20.3</v>
      </c>
    </row>
    <row r="818" spans="2:7">
      <c r="B818" s="235">
        <v>40.549999999999997</v>
      </c>
      <c r="C818" s="235">
        <v>0.28599999999999998</v>
      </c>
      <c r="E818">
        <f t="shared" si="24"/>
        <v>40.65</v>
      </c>
      <c r="G818">
        <f t="shared" si="25"/>
        <v>20.324999999999999</v>
      </c>
    </row>
    <row r="819" spans="2:7">
      <c r="B819" s="235">
        <v>40.6</v>
      </c>
      <c r="C819" s="235">
        <v>0.28599999999999998</v>
      </c>
      <c r="E819">
        <f t="shared" si="24"/>
        <v>40.700000000000003</v>
      </c>
      <c r="G819">
        <f t="shared" si="25"/>
        <v>20.350000000000001</v>
      </c>
    </row>
    <row r="820" spans="2:7">
      <c r="B820" s="235">
        <v>40.65</v>
      </c>
      <c r="C820" s="235">
        <v>0.29099999999999998</v>
      </c>
      <c r="E820">
        <f t="shared" si="24"/>
        <v>40.75</v>
      </c>
      <c r="G820">
        <f t="shared" si="25"/>
        <v>20.375</v>
      </c>
    </row>
    <row r="821" spans="2:7">
      <c r="B821" s="235">
        <v>40.700000000000003</v>
      </c>
      <c r="C821" s="235">
        <v>0.32100000000000001</v>
      </c>
      <c r="E821">
        <f t="shared" si="24"/>
        <v>40.800000000000004</v>
      </c>
      <c r="G821">
        <f t="shared" si="25"/>
        <v>20.400000000000002</v>
      </c>
    </row>
    <row r="822" spans="2:7">
      <c r="B822" s="235">
        <v>40.75</v>
      </c>
      <c r="C822" s="235">
        <v>0.316</v>
      </c>
      <c r="E822">
        <f t="shared" si="24"/>
        <v>40.85</v>
      </c>
      <c r="G822">
        <f t="shared" si="25"/>
        <v>20.425000000000001</v>
      </c>
    </row>
    <row r="823" spans="2:7">
      <c r="B823" s="235">
        <v>40.799999999999997</v>
      </c>
      <c r="C823" s="235">
        <v>0.316</v>
      </c>
      <c r="E823">
        <f t="shared" si="24"/>
        <v>40.9</v>
      </c>
      <c r="G823">
        <f t="shared" si="25"/>
        <v>20.45</v>
      </c>
    </row>
    <row r="824" spans="2:7">
      <c r="B824" s="235">
        <v>40.85</v>
      </c>
      <c r="C824" s="235">
        <v>0.316</v>
      </c>
      <c r="E824">
        <f t="shared" si="24"/>
        <v>40.950000000000003</v>
      </c>
      <c r="G824">
        <f t="shared" si="25"/>
        <v>20.475000000000001</v>
      </c>
    </row>
    <row r="825" spans="2:7">
      <c r="B825" s="235">
        <v>40.9</v>
      </c>
      <c r="C825" s="235">
        <v>0.35199999999999998</v>
      </c>
      <c r="E825">
        <f t="shared" si="24"/>
        <v>41</v>
      </c>
      <c r="G825">
        <f t="shared" si="25"/>
        <v>20.5</v>
      </c>
    </row>
    <row r="826" spans="2:7">
      <c r="B826" s="235">
        <v>40.950000000000003</v>
      </c>
      <c r="C826" s="235">
        <v>0.35199999999999998</v>
      </c>
      <c r="E826">
        <f t="shared" si="24"/>
        <v>41.050000000000004</v>
      </c>
      <c r="G826">
        <f t="shared" si="25"/>
        <v>20.525000000000002</v>
      </c>
    </row>
    <row r="827" spans="2:7">
      <c r="B827" s="235">
        <v>41</v>
      </c>
      <c r="C827" s="235">
        <v>0.35199999999999998</v>
      </c>
      <c r="E827">
        <f t="shared" si="24"/>
        <v>41.1</v>
      </c>
      <c r="G827">
        <f t="shared" si="25"/>
        <v>20.55</v>
      </c>
    </row>
    <row r="828" spans="2:7">
      <c r="B828" s="235">
        <v>41.05</v>
      </c>
      <c r="C828" s="235">
        <v>0.34599999999999997</v>
      </c>
      <c r="E828">
        <f t="shared" si="24"/>
        <v>41.15</v>
      </c>
      <c r="G828">
        <f t="shared" si="25"/>
        <v>20.574999999999999</v>
      </c>
    </row>
    <row r="829" spans="2:7">
      <c r="B829" s="235">
        <v>41.1</v>
      </c>
      <c r="C829" s="235">
        <v>0.39200000000000002</v>
      </c>
      <c r="E829">
        <f t="shared" si="24"/>
        <v>41.2</v>
      </c>
      <c r="G829">
        <f t="shared" si="25"/>
        <v>20.6</v>
      </c>
    </row>
    <row r="830" spans="2:7">
      <c r="B830" s="235">
        <v>41.15</v>
      </c>
      <c r="C830" s="235">
        <v>0.39200000000000002</v>
      </c>
      <c r="E830">
        <f t="shared" si="24"/>
        <v>41.25</v>
      </c>
      <c r="G830">
        <f t="shared" si="25"/>
        <v>20.625</v>
      </c>
    </row>
    <row r="831" spans="2:7">
      <c r="B831" s="235">
        <v>41.2</v>
      </c>
      <c r="C831" s="235">
        <v>0.38700000000000001</v>
      </c>
      <c r="E831">
        <f t="shared" si="24"/>
        <v>41.300000000000004</v>
      </c>
      <c r="G831">
        <f t="shared" si="25"/>
        <v>20.650000000000002</v>
      </c>
    </row>
    <row r="832" spans="2:7">
      <c r="B832" s="235">
        <v>41.25</v>
      </c>
      <c r="C832" s="235">
        <v>0.38700000000000001</v>
      </c>
      <c r="E832">
        <f t="shared" si="24"/>
        <v>41.35</v>
      </c>
      <c r="G832">
        <f t="shared" si="25"/>
        <v>20.675000000000001</v>
      </c>
    </row>
    <row r="833" spans="2:7">
      <c r="B833" s="235">
        <v>41.3</v>
      </c>
      <c r="C833" s="235">
        <v>0.432</v>
      </c>
      <c r="E833">
        <f t="shared" si="24"/>
        <v>41.4</v>
      </c>
      <c r="G833">
        <f t="shared" si="25"/>
        <v>20.7</v>
      </c>
    </row>
    <row r="834" spans="2:7">
      <c r="B834" s="235">
        <v>41.35</v>
      </c>
      <c r="C834" s="235">
        <v>0.42699999999999999</v>
      </c>
      <c r="E834">
        <f t="shared" si="24"/>
        <v>41.45</v>
      </c>
      <c r="G834">
        <f t="shared" si="25"/>
        <v>20.725000000000001</v>
      </c>
    </row>
    <row r="835" spans="2:7">
      <c r="B835" s="235">
        <v>41.4</v>
      </c>
      <c r="C835" s="235">
        <v>0.42699999999999999</v>
      </c>
      <c r="E835">
        <f t="shared" si="24"/>
        <v>41.5</v>
      </c>
      <c r="G835">
        <f t="shared" si="25"/>
        <v>20.75</v>
      </c>
    </row>
    <row r="836" spans="2:7">
      <c r="B836" s="235">
        <v>41.45</v>
      </c>
      <c r="C836" s="235">
        <v>0.42699999999999999</v>
      </c>
      <c r="E836">
        <f t="shared" si="24"/>
        <v>41.550000000000004</v>
      </c>
      <c r="G836">
        <f t="shared" si="25"/>
        <v>20.775000000000002</v>
      </c>
    </row>
    <row r="837" spans="2:7">
      <c r="B837" s="235">
        <v>41.5</v>
      </c>
      <c r="C837" s="235">
        <v>0.47699999999999998</v>
      </c>
      <c r="E837">
        <f t="shared" si="24"/>
        <v>41.6</v>
      </c>
      <c r="G837">
        <f t="shared" si="25"/>
        <v>20.8</v>
      </c>
    </row>
    <row r="838" spans="2:7">
      <c r="B838" s="235">
        <v>41.55</v>
      </c>
      <c r="C838" s="235">
        <v>0.47199999999999998</v>
      </c>
      <c r="E838">
        <f t="shared" si="24"/>
        <v>41.65</v>
      </c>
      <c r="G838">
        <f t="shared" si="25"/>
        <v>20.824999999999999</v>
      </c>
    </row>
    <row r="839" spans="2:7">
      <c r="B839" s="235">
        <v>41.6</v>
      </c>
      <c r="C839" s="235">
        <v>0.47199999999999998</v>
      </c>
      <c r="E839">
        <f t="shared" si="24"/>
        <v>41.7</v>
      </c>
      <c r="G839">
        <f t="shared" si="25"/>
        <v>20.85</v>
      </c>
    </row>
    <row r="840" spans="2:7">
      <c r="B840" s="235">
        <v>41.65</v>
      </c>
      <c r="C840" s="235">
        <v>0.46700000000000003</v>
      </c>
      <c r="E840">
        <f t="shared" ref="E840:E903" si="26">B840+0.1</f>
        <v>41.75</v>
      </c>
      <c r="G840">
        <f t="shared" ref="G840:G903" si="27">0.5*E840</f>
        <v>20.875</v>
      </c>
    </row>
    <row r="841" spans="2:7">
      <c r="B841" s="235">
        <v>41.7</v>
      </c>
      <c r="C841" s="235">
        <v>0.52300000000000002</v>
      </c>
      <c r="E841">
        <f t="shared" si="26"/>
        <v>41.800000000000004</v>
      </c>
      <c r="G841">
        <f t="shared" si="27"/>
        <v>20.900000000000002</v>
      </c>
    </row>
    <row r="842" spans="2:7">
      <c r="B842" s="235">
        <v>41.75</v>
      </c>
      <c r="C842" s="235">
        <v>0.51300000000000001</v>
      </c>
      <c r="E842">
        <f t="shared" si="26"/>
        <v>41.85</v>
      </c>
      <c r="G842">
        <f t="shared" si="27"/>
        <v>20.925000000000001</v>
      </c>
    </row>
    <row r="843" spans="2:7">
      <c r="B843" s="235">
        <v>41.8</v>
      </c>
      <c r="C843" s="235">
        <v>0.51800000000000002</v>
      </c>
      <c r="E843">
        <f t="shared" si="26"/>
        <v>41.9</v>
      </c>
      <c r="G843">
        <f t="shared" si="27"/>
        <v>20.95</v>
      </c>
    </row>
    <row r="844" spans="2:7">
      <c r="B844" s="235">
        <v>41.85</v>
      </c>
      <c r="C844" s="235">
        <v>0.51800000000000002</v>
      </c>
      <c r="E844">
        <f t="shared" si="26"/>
        <v>41.95</v>
      </c>
      <c r="G844">
        <f t="shared" si="27"/>
        <v>20.975000000000001</v>
      </c>
    </row>
    <row r="845" spans="2:7">
      <c r="B845" s="235">
        <v>41.9</v>
      </c>
      <c r="C845" s="235">
        <v>0.56299999999999994</v>
      </c>
      <c r="E845">
        <f t="shared" si="26"/>
        <v>42</v>
      </c>
      <c r="G845">
        <f t="shared" si="27"/>
        <v>21</v>
      </c>
    </row>
    <row r="846" spans="2:7">
      <c r="B846" s="235">
        <v>41.95</v>
      </c>
      <c r="C846" s="235">
        <v>0.56299999999999994</v>
      </c>
      <c r="E846">
        <f t="shared" si="26"/>
        <v>42.050000000000004</v>
      </c>
      <c r="G846">
        <f t="shared" si="27"/>
        <v>21.025000000000002</v>
      </c>
    </row>
    <row r="847" spans="2:7">
      <c r="B847" s="235">
        <v>42</v>
      </c>
      <c r="C847" s="235">
        <v>0.56299999999999994</v>
      </c>
      <c r="E847">
        <f t="shared" si="26"/>
        <v>42.1</v>
      </c>
      <c r="G847">
        <f t="shared" si="27"/>
        <v>21.05</v>
      </c>
    </row>
    <row r="848" spans="2:7">
      <c r="B848" s="235">
        <v>42.05</v>
      </c>
      <c r="C848" s="235">
        <v>0.56299999999999994</v>
      </c>
      <c r="E848">
        <f t="shared" si="26"/>
        <v>42.15</v>
      </c>
      <c r="G848">
        <f t="shared" si="27"/>
        <v>21.074999999999999</v>
      </c>
    </row>
    <row r="849" spans="2:7">
      <c r="B849" s="235">
        <v>42.1</v>
      </c>
      <c r="C849" s="235">
        <v>0.60799999999999998</v>
      </c>
      <c r="E849">
        <f t="shared" si="26"/>
        <v>42.2</v>
      </c>
      <c r="G849">
        <f t="shared" si="27"/>
        <v>21.1</v>
      </c>
    </row>
    <row r="850" spans="2:7">
      <c r="B850" s="235">
        <v>42.15</v>
      </c>
      <c r="C850" s="235">
        <v>0.60799999999999998</v>
      </c>
      <c r="E850">
        <f t="shared" si="26"/>
        <v>42.25</v>
      </c>
      <c r="G850">
        <f t="shared" si="27"/>
        <v>21.125</v>
      </c>
    </row>
    <row r="851" spans="2:7">
      <c r="B851" s="235">
        <v>42.2</v>
      </c>
      <c r="C851" s="235">
        <v>0.60799999999999998</v>
      </c>
      <c r="E851">
        <f t="shared" si="26"/>
        <v>42.300000000000004</v>
      </c>
      <c r="G851">
        <f t="shared" si="27"/>
        <v>21.150000000000002</v>
      </c>
    </row>
    <row r="852" spans="2:7">
      <c r="B852" s="235">
        <v>42.25</v>
      </c>
      <c r="C852" s="235">
        <v>0.60799999999999998</v>
      </c>
      <c r="E852">
        <f t="shared" si="26"/>
        <v>42.35</v>
      </c>
      <c r="G852">
        <f t="shared" si="27"/>
        <v>21.175000000000001</v>
      </c>
    </row>
    <row r="853" spans="2:7">
      <c r="B853" s="235">
        <v>42.3</v>
      </c>
      <c r="C853" s="235">
        <v>0.65400000000000003</v>
      </c>
      <c r="E853">
        <f t="shared" si="26"/>
        <v>42.4</v>
      </c>
      <c r="G853">
        <f t="shared" si="27"/>
        <v>21.2</v>
      </c>
    </row>
    <row r="854" spans="2:7">
      <c r="B854" s="235">
        <v>42.35</v>
      </c>
      <c r="C854" s="235">
        <v>0.65400000000000003</v>
      </c>
      <c r="E854">
        <f t="shared" si="26"/>
        <v>42.45</v>
      </c>
      <c r="G854">
        <f t="shared" si="27"/>
        <v>21.225000000000001</v>
      </c>
    </row>
    <row r="855" spans="2:7">
      <c r="B855" s="235">
        <v>42.4</v>
      </c>
      <c r="C855" s="235">
        <v>0.65400000000000003</v>
      </c>
      <c r="E855">
        <f t="shared" si="26"/>
        <v>42.5</v>
      </c>
      <c r="G855">
        <f t="shared" si="27"/>
        <v>21.25</v>
      </c>
    </row>
    <row r="856" spans="2:7">
      <c r="B856" s="235">
        <v>42.45</v>
      </c>
      <c r="C856" s="235">
        <v>0.64800000000000002</v>
      </c>
      <c r="E856">
        <f t="shared" si="26"/>
        <v>42.550000000000004</v>
      </c>
      <c r="G856">
        <f t="shared" si="27"/>
        <v>21.275000000000002</v>
      </c>
    </row>
    <row r="857" spans="2:7">
      <c r="B857" s="235">
        <v>42.5</v>
      </c>
      <c r="C857" s="235">
        <v>0.69899999999999995</v>
      </c>
      <c r="E857">
        <f t="shared" si="26"/>
        <v>42.6</v>
      </c>
      <c r="G857">
        <f t="shared" si="27"/>
        <v>21.3</v>
      </c>
    </row>
    <row r="858" spans="2:7">
      <c r="B858" s="235">
        <v>42.55</v>
      </c>
      <c r="C858" s="235">
        <v>0.69899999999999995</v>
      </c>
      <c r="E858">
        <f t="shared" si="26"/>
        <v>42.65</v>
      </c>
      <c r="G858">
        <f t="shared" si="27"/>
        <v>21.324999999999999</v>
      </c>
    </row>
    <row r="859" spans="2:7">
      <c r="B859" s="235">
        <v>42.6</v>
      </c>
      <c r="C859" s="235">
        <v>0.68899999999999995</v>
      </c>
      <c r="E859">
        <f t="shared" si="26"/>
        <v>42.7</v>
      </c>
      <c r="G859">
        <f t="shared" si="27"/>
        <v>21.35</v>
      </c>
    </row>
    <row r="860" spans="2:7">
      <c r="B860" s="235">
        <v>42.65</v>
      </c>
      <c r="C860" s="235">
        <v>0.69399999999999995</v>
      </c>
      <c r="E860">
        <f t="shared" si="26"/>
        <v>42.75</v>
      </c>
      <c r="G860">
        <f t="shared" si="27"/>
        <v>21.375</v>
      </c>
    </row>
    <row r="861" spans="2:7">
      <c r="B861" s="235">
        <v>42.7</v>
      </c>
      <c r="C861" s="235">
        <v>0.73399999999999999</v>
      </c>
      <c r="E861">
        <f t="shared" si="26"/>
        <v>42.800000000000004</v>
      </c>
      <c r="G861">
        <f t="shared" si="27"/>
        <v>21.400000000000002</v>
      </c>
    </row>
    <row r="862" spans="2:7">
      <c r="B862" s="235">
        <v>42.75</v>
      </c>
      <c r="C862" s="235">
        <v>0.72899999999999998</v>
      </c>
      <c r="E862">
        <f t="shared" si="26"/>
        <v>42.85</v>
      </c>
      <c r="G862">
        <f t="shared" si="27"/>
        <v>21.425000000000001</v>
      </c>
    </row>
    <row r="863" spans="2:7">
      <c r="B863" s="235">
        <v>42.8</v>
      </c>
      <c r="C863" s="235">
        <v>0.72899999999999998</v>
      </c>
      <c r="E863">
        <f t="shared" si="26"/>
        <v>42.9</v>
      </c>
      <c r="G863">
        <f t="shared" si="27"/>
        <v>21.45</v>
      </c>
    </row>
    <row r="864" spans="2:7">
      <c r="B864" s="235">
        <v>42.85</v>
      </c>
      <c r="C864" s="235">
        <v>0.72899999999999998</v>
      </c>
      <c r="E864">
        <f t="shared" si="26"/>
        <v>42.95</v>
      </c>
      <c r="G864">
        <f t="shared" si="27"/>
        <v>21.475000000000001</v>
      </c>
    </row>
    <row r="865" spans="2:7">
      <c r="B865" s="235">
        <v>42.9</v>
      </c>
      <c r="C865" s="235">
        <v>0.76400000000000001</v>
      </c>
      <c r="E865">
        <f t="shared" si="26"/>
        <v>43</v>
      </c>
      <c r="G865">
        <f t="shared" si="27"/>
        <v>21.5</v>
      </c>
    </row>
    <row r="866" spans="2:7">
      <c r="B866" s="235">
        <v>42.95</v>
      </c>
      <c r="C866" s="235">
        <v>0.76400000000000001</v>
      </c>
      <c r="E866">
        <f t="shared" si="26"/>
        <v>43.050000000000004</v>
      </c>
      <c r="G866">
        <f t="shared" si="27"/>
        <v>21.525000000000002</v>
      </c>
    </row>
    <row r="867" spans="2:7">
      <c r="B867" s="235">
        <v>43</v>
      </c>
      <c r="C867" s="235">
        <v>0.75900000000000001</v>
      </c>
      <c r="E867">
        <f t="shared" si="26"/>
        <v>43.1</v>
      </c>
      <c r="G867">
        <f t="shared" si="27"/>
        <v>21.55</v>
      </c>
    </row>
    <row r="868" spans="2:7">
      <c r="B868" s="235">
        <v>43.05</v>
      </c>
      <c r="C868" s="235">
        <v>0.754</v>
      </c>
      <c r="E868">
        <f t="shared" si="26"/>
        <v>43.15</v>
      </c>
      <c r="G868">
        <f t="shared" si="27"/>
        <v>21.574999999999999</v>
      </c>
    </row>
    <row r="869" spans="2:7">
      <c r="B869" s="235">
        <v>43.1</v>
      </c>
      <c r="C869" s="235">
        <v>0.78900000000000003</v>
      </c>
      <c r="E869">
        <f t="shared" si="26"/>
        <v>43.2</v>
      </c>
      <c r="G869">
        <f t="shared" si="27"/>
        <v>21.6</v>
      </c>
    </row>
    <row r="870" spans="2:7">
      <c r="B870" s="235">
        <v>43.15</v>
      </c>
      <c r="C870" s="235">
        <v>0.78500000000000003</v>
      </c>
      <c r="E870">
        <f t="shared" si="26"/>
        <v>43.25</v>
      </c>
      <c r="G870">
        <f t="shared" si="27"/>
        <v>21.625</v>
      </c>
    </row>
    <row r="871" spans="2:7">
      <c r="B871" s="235">
        <v>43.2</v>
      </c>
      <c r="C871" s="235">
        <v>0.78500000000000003</v>
      </c>
      <c r="E871">
        <f t="shared" si="26"/>
        <v>43.300000000000004</v>
      </c>
      <c r="G871">
        <f t="shared" si="27"/>
        <v>21.650000000000002</v>
      </c>
    </row>
    <row r="872" spans="2:7">
      <c r="B872" s="235">
        <v>43.25</v>
      </c>
      <c r="C872" s="235">
        <v>0.78500000000000003</v>
      </c>
      <c r="E872">
        <f t="shared" si="26"/>
        <v>43.35</v>
      </c>
      <c r="G872">
        <f t="shared" si="27"/>
        <v>21.675000000000001</v>
      </c>
    </row>
    <row r="873" spans="2:7">
      <c r="B873" s="235">
        <v>43.3</v>
      </c>
      <c r="C873" s="235">
        <v>0.80500000000000005</v>
      </c>
      <c r="E873">
        <f t="shared" si="26"/>
        <v>43.4</v>
      </c>
      <c r="G873">
        <f t="shared" si="27"/>
        <v>21.7</v>
      </c>
    </row>
    <row r="874" spans="2:7">
      <c r="B874" s="235">
        <v>43.35</v>
      </c>
      <c r="C874" s="235">
        <v>0.8</v>
      </c>
      <c r="E874">
        <f t="shared" si="26"/>
        <v>43.45</v>
      </c>
      <c r="G874">
        <f t="shared" si="27"/>
        <v>21.725000000000001</v>
      </c>
    </row>
    <row r="875" spans="2:7">
      <c r="B875" s="235">
        <v>43.4</v>
      </c>
      <c r="C875" s="235">
        <v>0.8</v>
      </c>
      <c r="E875">
        <f t="shared" si="26"/>
        <v>43.5</v>
      </c>
      <c r="G875">
        <f t="shared" si="27"/>
        <v>21.75</v>
      </c>
    </row>
    <row r="876" spans="2:7">
      <c r="B876" s="235">
        <v>43.45</v>
      </c>
      <c r="C876" s="235">
        <v>0.8</v>
      </c>
      <c r="E876">
        <f t="shared" si="26"/>
        <v>43.550000000000004</v>
      </c>
      <c r="G876">
        <f t="shared" si="27"/>
        <v>21.775000000000002</v>
      </c>
    </row>
    <row r="877" spans="2:7">
      <c r="B877" s="235">
        <v>43.5</v>
      </c>
      <c r="C877" s="235">
        <v>0.82</v>
      </c>
      <c r="E877">
        <f t="shared" si="26"/>
        <v>43.6</v>
      </c>
      <c r="G877">
        <f t="shared" si="27"/>
        <v>21.8</v>
      </c>
    </row>
    <row r="878" spans="2:7">
      <c r="B878" s="235">
        <v>43.55</v>
      </c>
      <c r="C878" s="235">
        <v>0.81499999999999995</v>
      </c>
      <c r="E878">
        <f t="shared" si="26"/>
        <v>43.65</v>
      </c>
      <c r="G878">
        <f t="shared" si="27"/>
        <v>21.824999999999999</v>
      </c>
    </row>
    <row r="879" spans="2:7">
      <c r="B879" s="235">
        <v>43.6</v>
      </c>
      <c r="C879" s="235">
        <v>0.81</v>
      </c>
      <c r="E879">
        <f t="shared" si="26"/>
        <v>43.7</v>
      </c>
      <c r="G879">
        <f t="shared" si="27"/>
        <v>21.85</v>
      </c>
    </row>
    <row r="880" spans="2:7">
      <c r="B880" s="235">
        <v>43.65</v>
      </c>
      <c r="C880" s="235">
        <v>0.81</v>
      </c>
      <c r="E880">
        <f t="shared" si="26"/>
        <v>43.75</v>
      </c>
      <c r="G880">
        <f t="shared" si="27"/>
        <v>21.875</v>
      </c>
    </row>
    <row r="881" spans="2:7">
      <c r="B881" s="235">
        <v>43.7</v>
      </c>
      <c r="C881" s="235">
        <v>0.82499999999999996</v>
      </c>
      <c r="E881">
        <f t="shared" si="26"/>
        <v>43.800000000000004</v>
      </c>
      <c r="G881">
        <f t="shared" si="27"/>
        <v>21.900000000000002</v>
      </c>
    </row>
    <row r="882" spans="2:7">
      <c r="B882" s="235">
        <v>43.75</v>
      </c>
      <c r="C882" s="235">
        <v>0.81499999999999995</v>
      </c>
      <c r="E882">
        <f t="shared" si="26"/>
        <v>43.85</v>
      </c>
      <c r="G882">
        <f t="shared" si="27"/>
        <v>21.925000000000001</v>
      </c>
    </row>
    <row r="883" spans="2:7">
      <c r="B883" s="235">
        <v>43.8</v>
      </c>
      <c r="C883" s="235">
        <v>0.81499999999999995</v>
      </c>
      <c r="E883">
        <f t="shared" si="26"/>
        <v>43.9</v>
      </c>
      <c r="G883">
        <f t="shared" si="27"/>
        <v>21.95</v>
      </c>
    </row>
    <row r="884" spans="2:7">
      <c r="B884" s="235">
        <v>43.85</v>
      </c>
      <c r="C884" s="235">
        <v>0.81499999999999995</v>
      </c>
      <c r="E884">
        <f t="shared" si="26"/>
        <v>43.95</v>
      </c>
      <c r="G884">
        <f t="shared" si="27"/>
        <v>21.975000000000001</v>
      </c>
    </row>
    <row r="885" spans="2:7">
      <c r="B885" s="235">
        <v>43.9</v>
      </c>
      <c r="C885" s="235">
        <v>0.82</v>
      </c>
      <c r="E885">
        <f t="shared" si="26"/>
        <v>44</v>
      </c>
      <c r="G885">
        <f t="shared" si="27"/>
        <v>22</v>
      </c>
    </row>
    <row r="886" spans="2:7">
      <c r="B886" s="235">
        <v>43.95</v>
      </c>
      <c r="C886" s="235">
        <v>0.81499999999999995</v>
      </c>
      <c r="E886">
        <f t="shared" si="26"/>
        <v>44.050000000000004</v>
      </c>
      <c r="G886">
        <f t="shared" si="27"/>
        <v>22.025000000000002</v>
      </c>
    </row>
    <row r="887" spans="2:7">
      <c r="B887" s="235">
        <v>44</v>
      </c>
      <c r="C887" s="235">
        <v>0.81499999999999995</v>
      </c>
      <c r="E887">
        <f t="shared" si="26"/>
        <v>44.1</v>
      </c>
      <c r="G887">
        <f t="shared" si="27"/>
        <v>22.05</v>
      </c>
    </row>
    <row r="888" spans="2:7">
      <c r="B888" s="235">
        <v>44.05</v>
      </c>
      <c r="C888" s="235">
        <v>0.81</v>
      </c>
      <c r="E888">
        <f t="shared" si="26"/>
        <v>44.15</v>
      </c>
      <c r="G888">
        <f t="shared" si="27"/>
        <v>22.074999999999999</v>
      </c>
    </row>
    <row r="889" spans="2:7">
      <c r="B889" s="235">
        <v>44.1</v>
      </c>
      <c r="C889" s="235">
        <v>0.81</v>
      </c>
      <c r="E889">
        <f t="shared" si="26"/>
        <v>44.2</v>
      </c>
      <c r="G889">
        <f t="shared" si="27"/>
        <v>22.1</v>
      </c>
    </row>
    <row r="890" spans="2:7">
      <c r="B890" s="235">
        <v>44.15</v>
      </c>
      <c r="C890" s="235">
        <v>0.80500000000000005</v>
      </c>
      <c r="E890">
        <f t="shared" si="26"/>
        <v>44.25</v>
      </c>
      <c r="G890">
        <f t="shared" si="27"/>
        <v>22.125</v>
      </c>
    </row>
    <row r="891" spans="2:7">
      <c r="B891" s="235">
        <v>44.2</v>
      </c>
      <c r="C891" s="235">
        <v>0.80500000000000005</v>
      </c>
      <c r="E891">
        <f t="shared" si="26"/>
        <v>44.300000000000004</v>
      </c>
      <c r="G891">
        <f t="shared" si="27"/>
        <v>22.150000000000002</v>
      </c>
    </row>
    <row r="892" spans="2:7">
      <c r="B892" s="235">
        <v>44.25</v>
      </c>
      <c r="C892" s="235">
        <v>0.80500000000000005</v>
      </c>
      <c r="E892">
        <f t="shared" si="26"/>
        <v>44.35</v>
      </c>
      <c r="G892">
        <f t="shared" si="27"/>
        <v>22.175000000000001</v>
      </c>
    </row>
    <row r="893" spans="2:7">
      <c r="B893" s="235">
        <v>44.3</v>
      </c>
      <c r="C893" s="235">
        <v>0.79500000000000004</v>
      </c>
      <c r="E893">
        <f t="shared" si="26"/>
        <v>44.4</v>
      </c>
      <c r="G893">
        <f t="shared" si="27"/>
        <v>22.2</v>
      </c>
    </row>
    <row r="894" spans="2:7">
      <c r="B894" s="235">
        <v>44.35</v>
      </c>
      <c r="C894" s="235">
        <v>0.78900000000000003</v>
      </c>
      <c r="E894">
        <f t="shared" si="26"/>
        <v>44.45</v>
      </c>
      <c r="G894">
        <f t="shared" si="27"/>
        <v>22.225000000000001</v>
      </c>
    </row>
    <row r="895" spans="2:7">
      <c r="B895" s="235">
        <v>44.4</v>
      </c>
      <c r="C895" s="235">
        <v>0.78900000000000003</v>
      </c>
      <c r="E895">
        <f t="shared" si="26"/>
        <v>44.5</v>
      </c>
      <c r="G895">
        <f t="shared" si="27"/>
        <v>22.25</v>
      </c>
    </row>
    <row r="896" spans="2:7">
      <c r="B896" s="235">
        <v>44.45</v>
      </c>
      <c r="C896" s="235">
        <v>0.79500000000000004</v>
      </c>
      <c r="E896">
        <f t="shared" si="26"/>
        <v>44.550000000000004</v>
      </c>
      <c r="G896">
        <f t="shared" si="27"/>
        <v>22.275000000000002</v>
      </c>
    </row>
    <row r="897" spans="2:7">
      <c r="B897" s="235">
        <v>44.5</v>
      </c>
      <c r="C897" s="235">
        <v>0.77900000000000003</v>
      </c>
      <c r="E897">
        <f t="shared" si="26"/>
        <v>44.6</v>
      </c>
      <c r="G897">
        <f t="shared" si="27"/>
        <v>22.3</v>
      </c>
    </row>
    <row r="898" spans="2:7">
      <c r="B898" s="235">
        <v>44.55</v>
      </c>
      <c r="C898" s="235">
        <v>0.77500000000000002</v>
      </c>
      <c r="E898">
        <f t="shared" si="26"/>
        <v>44.65</v>
      </c>
      <c r="G898">
        <f t="shared" si="27"/>
        <v>22.324999999999999</v>
      </c>
    </row>
    <row r="899" spans="2:7">
      <c r="B899" s="235">
        <v>44.6</v>
      </c>
      <c r="C899" s="235">
        <v>0.77500000000000002</v>
      </c>
      <c r="E899">
        <f t="shared" si="26"/>
        <v>44.7</v>
      </c>
      <c r="G899">
        <f t="shared" si="27"/>
        <v>22.35</v>
      </c>
    </row>
    <row r="900" spans="2:7">
      <c r="B900" s="235">
        <v>44.65</v>
      </c>
      <c r="C900" s="235">
        <v>0.76900000000000002</v>
      </c>
      <c r="E900">
        <f t="shared" si="26"/>
        <v>44.75</v>
      </c>
      <c r="G900">
        <f t="shared" si="27"/>
        <v>22.375</v>
      </c>
    </row>
    <row r="901" spans="2:7">
      <c r="B901" s="235">
        <v>44.7</v>
      </c>
      <c r="C901" s="235">
        <v>0.754</v>
      </c>
      <c r="E901">
        <f t="shared" si="26"/>
        <v>44.800000000000004</v>
      </c>
      <c r="G901">
        <f t="shared" si="27"/>
        <v>22.400000000000002</v>
      </c>
    </row>
    <row r="902" spans="2:7">
      <c r="B902" s="235">
        <v>44.75</v>
      </c>
      <c r="C902" s="235">
        <v>0.754</v>
      </c>
      <c r="E902">
        <f t="shared" si="26"/>
        <v>44.85</v>
      </c>
      <c r="G902">
        <f t="shared" si="27"/>
        <v>22.425000000000001</v>
      </c>
    </row>
    <row r="903" spans="2:7">
      <c r="B903" s="235">
        <v>44.8</v>
      </c>
      <c r="C903" s="235">
        <v>0.754</v>
      </c>
      <c r="E903">
        <f t="shared" si="26"/>
        <v>44.9</v>
      </c>
      <c r="G903">
        <f t="shared" si="27"/>
        <v>22.45</v>
      </c>
    </row>
    <row r="904" spans="2:7">
      <c r="B904" s="235">
        <v>44.85</v>
      </c>
      <c r="C904" s="235">
        <v>0.749</v>
      </c>
      <c r="E904">
        <f t="shared" ref="E904:E967" si="28">B904+0.1</f>
        <v>44.95</v>
      </c>
      <c r="G904">
        <f t="shared" ref="G904:G967" si="29">0.5*E904</f>
        <v>22.475000000000001</v>
      </c>
    </row>
    <row r="905" spans="2:7">
      <c r="B905" s="235">
        <v>44.9</v>
      </c>
      <c r="C905" s="235">
        <v>0.72899999999999998</v>
      </c>
      <c r="E905">
        <f t="shared" si="28"/>
        <v>45</v>
      </c>
      <c r="G905">
        <f t="shared" si="29"/>
        <v>22.5</v>
      </c>
    </row>
    <row r="906" spans="2:7">
      <c r="B906" s="235">
        <v>44.95</v>
      </c>
      <c r="C906" s="235">
        <v>0.72899999999999998</v>
      </c>
      <c r="E906">
        <f t="shared" si="28"/>
        <v>45.050000000000004</v>
      </c>
      <c r="G906">
        <f t="shared" si="29"/>
        <v>22.525000000000002</v>
      </c>
    </row>
    <row r="907" spans="2:7">
      <c r="B907" s="235">
        <v>45</v>
      </c>
      <c r="C907" s="235">
        <v>0.72399999999999998</v>
      </c>
      <c r="E907">
        <f t="shared" si="28"/>
        <v>45.1</v>
      </c>
      <c r="G907">
        <f t="shared" si="29"/>
        <v>22.55</v>
      </c>
    </row>
    <row r="908" spans="2:7">
      <c r="B908" s="235">
        <v>45.05</v>
      </c>
      <c r="C908" s="235">
        <v>0.72399999999999998</v>
      </c>
      <c r="E908">
        <f t="shared" si="28"/>
        <v>45.15</v>
      </c>
      <c r="G908">
        <f t="shared" si="29"/>
        <v>22.574999999999999</v>
      </c>
    </row>
    <row r="909" spans="2:7">
      <c r="B909" s="235">
        <v>45.1</v>
      </c>
      <c r="C909" s="235">
        <v>0.70399999999999996</v>
      </c>
      <c r="E909">
        <f t="shared" si="28"/>
        <v>45.2</v>
      </c>
      <c r="G909">
        <f t="shared" si="29"/>
        <v>22.6</v>
      </c>
    </row>
    <row r="910" spans="2:7">
      <c r="B910" s="235">
        <v>45.15</v>
      </c>
      <c r="C910" s="235">
        <v>0.70399999999999996</v>
      </c>
      <c r="E910">
        <f t="shared" si="28"/>
        <v>45.25</v>
      </c>
      <c r="G910">
        <f t="shared" si="29"/>
        <v>22.625</v>
      </c>
    </row>
    <row r="911" spans="2:7">
      <c r="B911" s="235">
        <v>45.2</v>
      </c>
      <c r="C911" s="235">
        <v>0.69399999999999995</v>
      </c>
      <c r="E911">
        <f t="shared" si="28"/>
        <v>45.300000000000004</v>
      </c>
      <c r="G911">
        <f t="shared" si="29"/>
        <v>22.650000000000002</v>
      </c>
    </row>
    <row r="912" spans="2:7">
      <c r="B912" s="235">
        <v>45.25</v>
      </c>
      <c r="C912" s="235">
        <v>0.69399999999999995</v>
      </c>
      <c r="E912">
        <f t="shared" si="28"/>
        <v>45.35</v>
      </c>
      <c r="G912">
        <f t="shared" si="29"/>
        <v>22.675000000000001</v>
      </c>
    </row>
    <row r="913" spans="2:7">
      <c r="B913" s="235">
        <v>45.3</v>
      </c>
      <c r="C913" s="235">
        <v>0.67400000000000004</v>
      </c>
      <c r="E913">
        <f t="shared" si="28"/>
        <v>45.4</v>
      </c>
      <c r="G913">
        <f t="shared" si="29"/>
        <v>22.7</v>
      </c>
    </row>
    <row r="914" spans="2:7">
      <c r="B914" s="235">
        <v>45.35</v>
      </c>
      <c r="C914" s="235">
        <v>0.66900000000000004</v>
      </c>
      <c r="E914">
        <f t="shared" si="28"/>
        <v>45.45</v>
      </c>
      <c r="G914">
        <f t="shared" si="29"/>
        <v>22.725000000000001</v>
      </c>
    </row>
    <row r="915" spans="2:7">
      <c r="B915" s="235">
        <v>45.4</v>
      </c>
      <c r="C915" s="235">
        <v>0.66900000000000004</v>
      </c>
      <c r="E915">
        <f t="shared" si="28"/>
        <v>45.5</v>
      </c>
      <c r="G915">
        <f t="shared" si="29"/>
        <v>22.75</v>
      </c>
    </row>
    <row r="916" spans="2:7">
      <c r="B916" s="235">
        <v>45.45</v>
      </c>
      <c r="C916" s="235">
        <v>0.66900000000000004</v>
      </c>
      <c r="E916">
        <f t="shared" si="28"/>
        <v>45.550000000000004</v>
      </c>
      <c r="G916">
        <f t="shared" si="29"/>
        <v>22.775000000000002</v>
      </c>
    </row>
    <row r="917" spans="2:7">
      <c r="B917" s="235">
        <v>45.5</v>
      </c>
      <c r="C917" s="235">
        <v>0.64400000000000002</v>
      </c>
      <c r="E917">
        <f t="shared" si="28"/>
        <v>45.6</v>
      </c>
      <c r="G917">
        <f t="shared" si="29"/>
        <v>22.8</v>
      </c>
    </row>
    <row r="918" spans="2:7">
      <c r="B918" s="235">
        <v>45.55</v>
      </c>
      <c r="C918" s="235">
        <v>0.64400000000000002</v>
      </c>
      <c r="E918">
        <f t="shared" si="28"/>
        <v>45.65</v>
      </c>
      <c r="G918">
        <f t="shared" si="29"/>
        <v>22.824999999999999</v>
      </c>
    </row>
    <row r="919" spans="2:7">
      <c r="B919" s="235">
        <v>45.6</v>
      </c>
      <c r="C919" s="235">
        <v>0.63400000000000001</v>
      </c>
      <c r="E919">
        <f t="shared" si="28"/>
        <v>45.7</v>
      </c>
      <c r="G919">
        <f t="shared" si="29"/>
        <v>22.85</v>
      </c>
    </row>
    <row r="920" spans="2:7">
      <c r="B920" s="235">
        <v>45.65</v>
      </c>
      <c r="C920" s="235">
        <v>0.63400000000000001</v>
      </c>
      <c r="E920">
        <f t="shared" si="28"/>
        <v>45.75</v>
      </c>
      <c r="G920">
        <f t="shared" si="29"/>
        <v>22.875</v>
      </c>
    </row>
    <row r="921" spans="2:7">
      <c r="B921" s="235">
        <v>45.7</v>
      </c>
      <c r="C921" s="235">
        <v>0.60799999999999998</v>
      </c>
      <c r="E921">
        <f t="shared" si="28"/>
        <v>45.800000000000004</v>
      </c>
      <c r="G921">
        <f t="shared" si="29"/>
        <v>22.900000000000002</v>
      </c>
    </row>
    <row r="922" spans="2:7">
      <c r="B922" s="235">
        <v>45.75</v>
      </c>
      <c r="C922" s="235">
        <v>0.61299999999999999</v>
      </c>
      <c r="E922">
        <f t="shared" si="28"/>
        <v>45.85</v>
      </c>
      <c r="G922">
        <f t="shared" si="29"/>
        <v>22.925000000000001</v>
      </c>
    </row>
    <row r="923" spans="2:7">
      <c r="B923" s="235">
        <v>45.8</v>
      </c>
      <c r="C923" s="235">
        <v>0.60299999999999998</v>
      </c>
      <c r="E923">
        <f t="shared" si="28"/>
        <v>45.9</v>
      </c>
      <c r="G923">
        <f t="shared" si="29"/>
        <v>22.95</v>
      </c>
    </row>
    <row r="924" spans="2:7">
      <c r="B924" s="235">
        <v>45.85</v>
      </c>
      <c r="C924" s="235">
        <v>0.60299999999999998</v>
      </c>
      <c r="E924">
        <f t="shared" si="28"/>
        <v>45.95</v>
      </c>
      <c r="G924">
        <f t="shared" si="29"/>
        <v>22.975000000000001</v>
      </c>
    </row>
    <row r="925" spans="2:7">
      <c r="B925" s="235">
        <v>45.9</v>
      </c>
      <c r="C925" s="235">
        <v>0.58299999999999996</v>
      </c>
      <c r="E925">
        <f t="shared" si="28"/>
        <v>46</v>
      </c>
      <c r="G925">
        <f t="shared" si="29"/>
        <v>23</v>
      </c>
    </row>
    <row r="926" spans="2:7">
      <c r="B926" s="235">
        <v>45.95</v>
      </c>
      <c r="C926" s="235">
        <v>0.58299999999999996</v>
      </c>
      <c r="E926">
        <f t="shared" si="28"/>
        <v>46.050000000000004</v>
      </c>
      <c r="G926">
        <f t="shared" si="29"/>
        <v>23.025000000000002</v>
      </c>
    </row>
    <row r="927" spans="2:7">
      <c r="B927" s="235">
        <v>46</v>
      </c>
      <c r="C927" s="235">
        <v>0.57799999999999996</v>
      </c>
      <c r="E927">
        <f t="shared" si="28"/>
        <v>46.1</v>
      </c>
      <c r="G927">
        <f t="shared" si="29"/>
        <v>23.05</v>
      </c>
    </row>
    <row r="928" spans="2:7">
      <c r="B928" s="235">
        <v>46.05</v>
      </c>
      <c r="C928" s="235">
        <v>0.57799999999999996</v>
      </c>
      <c r="E928">
        <f t="shared" si="28"/>
        <v>46.15</v>
      </c>
      <c r="G928">
        <f t="shared" si="29"/>
        <v>23.074999999999999</v>
      </c>
    </row>
    <row r="929" spans="2:7">
      <c r="B929" s="235">
        <v>46.1</v>
      </c>
      <c r="C929" s="235">
        <v>0.55800000000000005</v>
      </c>
      <c r="E929">
        <f t="shared" si="28"/>
        <v>46.2</v>
      </c>
      <c r="G929">
        <f t="shared" si="29"/>
        <v>23.1</v>
      </c>
    </row>
    <row r="930" spans="2:7">
      <c r="B930" s="235">
        <v>46.15</v>
      </c>
      <c r="C930" s="235">
        <v>0.55300000000000005</v>
      </c>
      <c r="E930">
        <f t="shared" si="28"/>
        <v>46.25</v>
      </c>
      <c r="G930">
        <f t="shared" si="29"/>
        <v>23.125</v>
      </c>
    </row>
    <row r="931" spans="2:7">
      <c r="B931" s="235">
        <v>46.2</v>
      </c>
      <c r="C931" s="235">
        <v>0.55300000000000005</v>
      </c>
      <c r="E931">
        <f t="shared" si="28"/>
        <v>46.300000000000004</v>
      </c>
      <c r="G931">
        <f t="shared" si="29"/>
        <v>23.150000000000002</v>
      </c>
    </row>
    <row r="932" spans="2:7">
      <c r="B932" s="235">
        <v>46.25</v>
      </c>
      <c r="C932" s="235">
        <v>0.54800000000000004</v>
      </c>
      <c r="E932">
        <f t="shared" si="28"/>
        <v>46.35</v>
      </c>
      <c r="G932">
        <f t="shared" si="29"/>
        <v>23.175000000000001</v>
      </c>
    </row>
    <row r="933" spans="2:7">
      <c r="B933" s="235">
        <v>46.3</v>
      </c>
      <c r="C933" s="235">
        <v>0.53300000000000003</v>
      </c>
      <c r="E933">
        <f t="shared" si="28"/>
        <v>46.4</v>
      </c>
      <c r="G933">
        <f t="shared" si="29"/>
        <v>23.2</v>
      </c>
    </row>
    <row r="934" spans="2:7">
      <c r="B934" s="235">
        <v>46.35</v>
      </c>
      <c r="C934" s="235">
        <v>0.52800000000000002</v>
      </c>
      <c r="E934">
        <f t="shared" si="28"/>
        <v>46.45</v>
      </c>
      <c r="G934">
        <f t="shared" si="29"/>
        <v>23.225000000000001</v>
      </c>
    </row>
    <row r="935" spans="2:7">
      <c r="B935" s="235">
        <v>46.4</v>
      </c>
      <c r="C935" s="235">
        <v>0.52800000000000002</v>
      </c>
      <c r="E935">
        <f t="shared" si="28"/>
        <v>46.5</v>
      </c>
      <c r="G935">
        <f t="shared" si="29"/>
        <v>23.25</v>
      </c>
    </row>
    <row r="936" spans="2:7">
      <c r="B936" s="235">
        <v>46.45</v>
      </c>
      <c r="C936" s="235">
        <v>0.52300000000000002</v>
      </c>
      <c r="E936">
        <f t="shared" si="28"/>
        <v>46.550000000000004</v>
      </c>
      <c r="G936">
        <f t="shared" si="29"/>
        <v>23.275000000000002</v>
      </c>
    </row>
    <row r="937" spans="2:7">
      <c r="B937" s="235">
        <v>46.5</v>
      </c>
      <c r="C937" s="235">
        <v>0.50800000000000001</v>
      </c>
      <c r="E937">
        <f t="shared" si="28"/>
        <v>46.6</v>
      </c>
      <c r="G937">
        <f t="shared" si="29"/>
        <v>23.3</v>
      </c>
    </row>
    <row r="938" spans="2:7">
      <c r="B938" s="235">
        <v>46.55</v>
      </c>
      <c r="C938" s="235">
        <v>0.503</v>
      </c>
      <c r="E938">
        <f t="shared" si="28"/>
        <v>46.65</v>
      </c>
      <c r="G938">
        <f t="shared" si="29"/>
        <v>23.324999999999999</v>
      </c>
    </row>
    <row r="939" spans="2:7">
      <c r="B939" s="235">
        <v>46.6</v>
      </c>
      <c r="C939" s="235">
        <v>0.503</v>
      </c>
      <c r="E939">
        <f t="shared" si="28"/>
        <v>46.7</v>
      </c>
      <c r="G939">
        <f t="shared" si="29"/>
        <v>23.35</v>
      </c>
    </row>
    <row r="940" spans="2:7">
      <c r="B940" s="235">
        <v>46.65</v>
      </c>
      <c r="C940" s="235">
        <v>0.497</v>
      </c>
      <c r="E940">
        <f t="shared" si="28"/>
        <v>46.75</v>
      </c>
      <c r="G940">
        <f t="shared" si="29"/>
        <v>23.375</v>
      </c>
    </row>
    <row r="941" spans="2:7">
      <c r="B941" s="235">
        <v>46.7</v>
      </c>
      <c r="C941" s="235">
        <v>0.48199999999999998</v>
      </c>
      <c r="E941">
        <f t="shared" si="28"/>
        <v>46.800000000000004</v>
      </c>
      <c r="G941">
        <f t="shared" si="29"/>
        <v>23.400000000000002</v>
      </c>
    </row>
    <row r="942" spans="2:7">
      <c r="B942" s="235">
        <v>46.75</v>
      </c>
      <c r="C942" s="235">
        <v>0.47699999999999998</v>
      </c>
      <c r="E942">
        <f t="shared" si="28"/>
        <v>46.85</v>
      </c>
      <c r="G942">
        <f t="shared" si="29"/>
        <v>23.425000000000001</v>
      </c>
    </row>
    <row r="943" spans="2:7">
      <c r="B943" s="235">
        <v>46.8</v>
      </c>
      <c r="C943" s="235">
        <v>0.48199999999999998</v>
      </c>
      <c r="E943">
        <f t="shared" si="28"/>
        <v>46.9</v>
      </c>
      <c r="G943">
        <f t="shared" si="29"/>
        <v>23.45</v>
      </c>
    </row>
    <row r="944" spans="2:7">
      <c r="B944" s="235">
        <v>46.85</v>
      </c>
      <c r="C944" s="235">
        <v>0.47699999999999998</v>
      </c>
      <c r="E944">
        <f t="shared" si="28"/>
        <v>46.95</v>
      </c>
      <c r="G944">
        <f t="shared" si="29"/>
        <v>23.475000000000001</v>
      </c>
    </row>
    <row r="945" spans="2:7">
      <c r="B945" s="235">
        <v>46.9</v>
      </c>
      <c r="C945" s="235">
        <v>0.46700000000000003</v>
      </c>
      <c r="E945">
        <f t="shared" si="28"/>
        <v>47</v>
      </c>
      <c r="G945">
        <f t="shared" si="29"/>
        <v>23.5</v>
      </c>
    </row>
    <row r="946" spans="2:7">
      <c r="B946" s="235">
        <v>46.95</v>
      </c>
      <c r="C946" s="235">
        <v>0.46700000000000003</v>
      </c>
      <c r="E946">
        <f t="shared" si="28"/>
        <v>47.050000000000004</v>
      </c>
      <c r="G946">
        <f t="shared" si="29"/>
        <v>23.525000000000002</v>
      </c>
    </row>
    <row r="947" spans="2:7">
      <c r="B947" s="235">
        <v>47</v>
      </c>
      <c r="C947" s="235">
        <v>0.46200000000000002</v>
      </c>
      <c r="E947">
        <f t="shared" si="28"/>
        <v>47.1</v>
      </c>
      <c r="G947">
        <f t="shared" si="29"/>
        <v>23.55</v>
      </c>
    </row>
    <row r="948" spans="2:7">
      <c r="B948" s="235">
        <v>47.05</v>
      </c>
      <c r="C948" s="235">
        <v>0.45700000000000002</v>
      </c>
      <c r="E948">
        <f t="shared" si="28"/>
        <v>47.15</v>
      </c>
      <c r="G948">
        <f t="shared" si="29"/>
        <v>23.574999999999999</v>
      </c>
    </row>
    <row r="949" spans="2:7">
      <c r="B949" s="235">
        <v>47.1</v>
      </c>
      <c r="C949" s="235">
        <v>0.45200000000000001</v>
      </c>
      <c r="E949">
        <f t="shared" si="28"/>
        <v>47.2</v>
      </c>
      <c r="G949">
        <f t="shared" si="29"/>
        <v>23.6</v>
      </c>
    </row>
    <row r="950" spans="2:7">
      <c r="B950" s="235">
        <v>47.15</v>
      </c>
      <c r="C950" s="235">
        <v>0.44700000000000001</v>
      </c>
      <c r="E950">
        <f t="shared" si="28"/>
        <v>47.25</v>
      </c>
      <c r="G950">
        <f t="shared" si="29"/>
        <v>23.625</v>
      </c>
    </row>
    <row r="951" spans="2:7">
      <c r="B951" s="235">
        <v>47.2</v>
      </c>
      <c r="C951" s="235">
        <v>0.44700000000000001</v>
      </c>
      <c r="E951">
        <f t="shared" si="28"/>
        <v>47.300000000000004</v>
      </c>
      <c r="G951">
        <f t="shared" si="29"/>
        <v>23.650000000000002</v>
      </c>
    </row>
    <row r="952" spans="2:7">
      <c r="B952" s="235">
        <v>47.25</v>
      </c>
      <c r="C952" s="235">
        <v>0.44700000000000001</v>
      </c>
      <c r="E952">
        <f t="shared" si="28"/>
        <v>47.35</v>
      </c>
      <c r="G952">
        <f t="shared" si="29"/>
        <v>23.675000000000001</v>
      </c>
    </row>
    <row r="953" spans="2:7">
      <c r="B953" s="235">
        <v>47.3</v>
      </c>
      <c r="C953" s="235">
        <v>0.442</v>
      </c>
      <c r="E953">
        <f t="shared" si="28"/>
        <v>47.4</v>
      </c>
      <c r="G953">
        <f t="shared" si="29"/>
        <v>23.7</v>
      </c>
    </row>
    <row r="954" spans="2:7">
      <c r="B954" s="235">
        <v>47.35</v>
      </c>
      <c r="C954" s="235">
        <v>0.437</v>
      </c>
      <c r="E954">
        <f t="shared" si="28"/>
        <v>47.45</v>
      </c>
      <c r="G954">
        <f t="shared" si="29"/>
        <v>23.725000000000001</v>
      </c>
    </row>
    <row r="955" spans="2:7">
      <c r="B955" s="235">
        <v>47.4</v>
      </c>
      <c r="C955" s="235">
        <v>0.437</v>
      </c>
      <c r="E955">
        <f t="shared" si="28"/>
        <v>47.5</v>
      </c>
      <c r="G955">
        <f t="shared" si="29"/>
        <v>23.75</v>
      </c>
    </row>
    <row r="956" spans="2:7">
      <c r="B956" s="235">
        <v>47.45</v>
      </c>
      <c r="C956" s="235">
        <v>0.437</v>
      </c>
      <c r="E956">
        <f t="shared" si="28"/>
        <v>47.550000000000004</v>
      </c>
      <c r="G956">
        <f t="shared" si="29"/>
        <v>23.775000000000002</v>
      </c>
    </row>
    <row r="957" spans="2:7">
      <c r="B957" s="235">
        <v>47.5</v>
      </c>
      <c r="C957" s="235">
        <v>0.432</v>
      </c>
      <c r="E957">
        <f t="shared" si="28"/>
        <v>47.6</v>
      </c>
      <c r="G957">
        <f t="shared" si="29"/>
        <v>23.8</v>
      </c>
    </row>
    <row r="958" spans="2:7">
      <c r="B958" s="235">
        <v>47.55</v>
      </c>
      <c r="C958" s="235">
        <v>0.42699999999999999</v>
      </c>
      <c r="E958">
        <f t="shared" si="28"/>
        <v>47.65</v>
      </c>
      <c r="G958">
        <f t="shared" si="29"/>
        <v>23.824999999999999</v>
      </c>
    </row>
    <row r="959" spans="2:7">
      <c r="B959" s="235">
        <v>47.6</v>
      </c>
      <c r="C959" s="235">
        <v>0.42699999999999999</v>
      </c>
      <c r="E959">
        <f t="shared" si="28"/>
        <v>47.7</v>
      </c>
      <c r="G959">
        <f t="shared" si="29"/>
        <v>23.85</v>
      </c>
    </row>
    <row r="960" spans="2:7">
      <c r="B960" s="235">
        <v>47.65</v>
      </c>
      <c r="C960" s="235">
        <v>0.42699999999999999</v>
      </c>
      <c r="E960">
        <f t="shared" si="28"/>
        <v>47.75</v>
      </c>
      <c r="G960">
        <f t="shared" si="29"/>
        <v>23.875</v>
      </c>
    </row>
    <row r="961" spans="2:7">
      <c r="B961" s="235">
        <v>47.7</v>
      </c>
      <c r="C961" s="235">
        <v>0.432</v>
      </c>
      <c r="E961">
        <f t="shared" si="28"/>
        <v>47.800000000000004</v>
      </c>
      <c r="G961">
        <f t="shared" si="29"/>
        <v>23.900000000000002</v>
      </c>
    </row>
    <row r="962" spans="2:7">
      <c r="B962" s="235">
        <v>47.75</v>
      </c>
      <c r="C962" s="235">
        <v>0.42699999999999999</v>
      </c>
      <c r="E962">
        <f t="shared" si="28"/>
        <v>47.85</v>
      </c>
      <c r="G962">
        <f t="shared" si="29"/>
        <v>23.925000000000001</v>
      </c>
    </row>
    <row r="963" spans="2:7">
      <c r="B963" s="235">
        <v>47.8</v>
      </c>
      <c r="C963" s="235">
        <v>0.42699999999999999</v>
      </c>
      <c r="E963">
        <f t="shared" si="28"/>
        <v>47.9</v>
      </c>
      <c r="G963">
        <f t="shared" si="29"/>
        <v>23.95</v>
      </c>
    </row>
    <row r="964" spans="2:7">
      <c r="B964" s="235">
        <v>47.85</v>
      </c>
      <c r="C964" s="235">
        <v>0.42199999999999999</v>
      </c>
      <c r="E964">
        <f t="shared" si="28"/>
        <v>47.95</v>
      </c>
      <c r="G964">
        <f t="shared" si="29"/>
        <v>23.975000000000001</v>
      </c>
    </row>
    <row r="965" spans="2:7">
      <c r="B965" s="235">
        <v>47.9</v>
      </c>
      <c r="C965" s="235">
        <v>0.432</v>
      </c>
      <c r="E965">
        <f t="shared" si="28"/>
        <v>48</v>
      </c>
      <c r="G965">
        <f t="shared" si="29"/>
        <v>24</v>
      </c>
    </row>
    <row r="966" spans="2:7">
      <c r="B966" s="235">
        <v>47.95</v>
      </c>
      <c r="C966" s="235">
        <v>0.42699999999999999</v>
      </c>
      <c r="E966">
        <f t="shared" si="28"/>
        <v>48.050000000000004</v>
      </c>
      <c r="G966">
        <f t="shared" si="29"/>
        <v>24.025000000000002</v>
      </c>
    </row>
    <row r="967" spans="2:7">
      <c r="B967" s="235">
        <v>48</v>
      </c>
      <c r="C967" s="235">
        <v>0.42699999999999999</v>
      </c>
      <c r="E967">
        <f t="shared" si="28"/>
        <v>48.1</v>
      </c>
      <c r="G967">
        <f t="shared" si="29"/>
        <v>24.05</v>
      </c>
    </row>
    <row r="968" spans="2:7">
      <c r="B968" s="235">
        <v>48.05</v>
      </c>
      <c r="C968" s="235">
        <v>0.42199999999999999</v>
      </c>
      <c r="E968">
        <f t="shared" ref="E968:E1031" si="30">B968+0.1</f>
        <v>48.15</v>
      </c>
      <c r="G968">
        <f t="shared" ref="G968:G1031" si="31">0.5*E968</f>
        <v>24.074999999999999</v>
      </c>
    </row>
    <row r="969" spans="2:7">
      <c r="B969" s="235">
        <v>48.1</v>
      </c>
      <c r="C969" s="235">
        <v>0.432</v>
      </c>
      <c r="E969">
        <f t="shared" si="30"/>
        <v>48.2</v>
      </c>
      <c r="G969">
        <f t="shared" si="31"/>
        <v>24.1</v>
      </c>
    </row>
    <row r="970" spans="2:7">
      <c r="B970" s="235">
        <v>48.15</v>
      </c>
      <c r="C970" s="235">
        <v>0.432</v>
      </c>
      <c r="E970">
        <f t="shared" si="30"/>
        <v>48.25</v>
      </c>
      <c r="G970">
        <f t="shared" si="31"/>
        <v>24.125</v>
      </c>
    </row>
    <row r="971" spans="2:7">
      <c r="B971" s="235">
        <v>48.2</v>
      </c>
      <c r="C971" s="235">
        <v>0.432</v>
      </c>
      <c r="E971">
        <f t="shared" si="30"/>
        <v>48.300000000000004</v>
      </c>
      <c r="G971">
        <f t="shared" si="31"/>
        <v>24.150000000000002</v>
      </c>
    </row>
    <row r="972" spans="2:7">
      <c r="B972" s="235">
        <v>48.25</v>
      </c>
      <c r="C972" s="235">
        <v>0.42199999999999999</v>
      </c>
      <c r="E972">
        <f t="shared" si="30"/>
        <v>48.35</v>
      </c>
      <c r="G972">
        <f t="shared" si="31"/>
        <v>24.175000000000001</v>
      </c>
    </row>
    <row r="973" spans="2:7">
      <c r="B973" s="235">
        <v>48.3</v>
      </c>
      <c r="C973" s="235">
        <v>0.437</v>
      </c>
      <c r="E973">
        <f t="shared" si="30"/>
        <v>48.4</v>
      </c>
      <c r="G973">
        <f t="shared" si="31"/>
        <v>24.2</v>
      </c>
    </row>
    <row r="974" spans="2:7">
      <c r="B974" s="235">
        <v>48.35</v>
      </c>
      <c r="C974" s="235">
        <v>0.437</v>
      </c>
      <c r="E974">
        <f t="shared" si="30"/>
        <v>48.45</v>
      </c>
      <c r="G974">
        <f t="shared" si="31"/>
        <v>24.225000000000001</v>
      </c>
    </row>
    <row r="975" spans="2:7">
      <c r="B975" s="235">
        <v>48.4</v>
      </c>
      <c r="C975" s="235">
        <v>0.442</v>
      </c>
      <c r="E975">
        <f t="shared" si="30"/>
        <v>48.5</v>
      </c>
      <c r="G975">
        <f t="shared" si="31"/>
        <v>24.25</v>
      </c>
    </row>
    <row r="976" spans="2:7">
      <c r="B976" s="235">
        <v>48.45</v>
      </c>
      <c r="C976" s="235">
        <v>0.437</v>
      </c>
      <c r="E976">
        <f t="shared" si="30"/>
        <v>48.550000000000004</v>
      </c>
      <c r="G976">
        <f t="shared" si="31"/>
        <v>24.275000000000002</v>
      </c>
    </row>
    <row r="977" spans="2:7">
      <c r="B977" s="235">
        <v>48.5</v>
      </c>
      <c r="C977" s="235">
        <v>0.45700000000000002</v>
      </c>
      <c r="E977">
        <f t="shared" si="30"/>
        <v>48.6</v>
      </c>
      <c r="G977">
        <f t="shared" si="31"/>
        <v>24.3</v>
      </c>
    </row>
    <row r="978" spans="2:7">
      <c r="B978" s="235">
        <v>48.55</v>
      </c>
      <c r="C978" s="235">
        <v>0.45200000000000001</v>
      </c>
      <c r="E978">
        <f t="shared" si="30"/>
        <v>48.65</v>
      </c>
      <c r="G978">
        <f t="shared" si="31"/>
        <v>24.324999999999999</v>
      </c>
    </row>
    <row r="979" spans="2:7">
      <c r="B979" s="235">
        <v>48.6</v>
      </c>
      <c r="C979" s="235">
        <v>0.45200000000000001</v>
      </c>
      <c r="E979">
        <f t="shared" si="30"/>
        <v>48.7</v>
      </c>
      <c r="G979">
        <f t="shared" si="31"/>
        <v>24.35</v>
      </c>
    </row>
    <row r="980" spans="2:7">
      <c r="B980" s="235">
        <v>48.65</v>
      </c>
      <c r="C980" s="235">
        <v>0.45200000000000001</v>
      </c>
      <c r="E980">
        <f t="shared" si="30"/>
        <v>48.75</v>
      </c>
      <c r="G980">
        <f t="shared" si="31"/>
        <v>24.375</v>
      </c>
    </row>
    <row r="981" spans="2:7">
      <c r="B981" s="235">
        <v>48.7</v>
      </c>
      <c r="C981" s="235">
        <v>0.47199999999999998</v>
      </c>
      <c r="E981">
        <f t="shared" si="30"/>
        <v>48.800000000000004</v>
      </c>
      <c r="G981">
        <f t="shared" si="31"/>
        <v>24.400000000000002</v>
      </c>
    </row>
    <row r="982" spans="2:7">
      <c r="B982" s="235">
        <v>48.75</v>
      </c>
      <c r="C982" s="235">
        <v>0.46700000000000003</v>
      </c>
      <c r="E982">
        <f t="shared" si="30"/>
        <v>48.85</v>
      </c>
      <c r="G982">
        <f t="shared" si="31"/>
        <v>24.425000000000001</v>
      </c>
    </row>
    <row r="983" spans="2:7">
      <c r="B983" s="235">
        <v>48.8</v>
      </c>
      <c r="C983" s="235">
        <v>0.46700000000000003</v>
      </c>
      <c r="E983">
        <f t="shared" si="30"/>
        <v>48.9</v>
      </c>
      <c r="G983">
        <f t="shared" si="31"/>
        <v>24.45</v>
      </c>
    </row>
    <row r="984" spans="2:7">
      <c r="B984" s="235">
        <v>48.85</v>
      </c>
      <c r="C984" s="235">
        <v>0.46200000000000002</v>
      </c>
      <c r="E984">
        <f t="shared" si="30"/>
        <v>48.95</v>
      </c>
      <c r="G984">
        <f t="shared" si="31"/>
        <v>24.475000000000001</v>
      </c>
    </row>
    <row r="985" spans="2:7">
      <c r="B985" s="235">
        <v>48.9</v>
      </c>
      <c r="C985" s="235">
        <v>0.49299999999999999</v>
      </c>
      <c r="E985">
        <f t="shared" si="30"/>
        <v>49</v>
      </c>
      <c r="G985">
        <f t="shared" si="31"/>
        <v>24.5</v>
      </c>
    </row>
    <row r="986" spans="2:7">
      <c r="B986" s="235">
        <v>48.95</v>
      </c>
      <c r="C986" s="235">
        <v>0.49299999999999999</v>
      </c>
      <c r="E986">
        <f t="shared" si="30"/>
        <v>49.050000000000004</v>
      </c>
      <c r="G986">
        <f t="shared" si="31"/>
        <v>24.525000000000002</v>
      </c>
    </row>
    <row r="987" spans="2:7">
      <c r="B987" s="235">
        <v>49</v>
      </c>
      <c r="C987" s="235">
        <v>0.49299999999999999</v>
      </c>
      <c r="E987">
        <f t="shared" si="30"/>
        <v>49.1</v>
      </c>
      <c r="G987">
        <f t="shared" si="31"/>
        <v>24.55</v>
      </c>
    </row>
    <row r="988" spans="2:7">
      <c r="B988" s="235">
        <v>49.05</v>
      </c>
      <c r="C988" s="235">
        <v>0.48699999999999999</v>
      </c>
      <c r="E988">
        <f t="shared" si="30"/>
        <v>49.15</v>
      </c>
      <c r="G988">
        <f t="shared" si="31"/>
        <v>24.574999999999999</v>
      </c>
    </row>
    <row r="989" spans="2:7">
      <c r="B989" s="235">
        <v>49.1</v>
      </c>
      <c r="C989" s="235">
        <v>0.51800000000000002</v>
      </c>
      <c r="E989">
        <f t="shared" si="30"/>
        <v>49.2</v>
      </c>
      <c r="G989">
        <f t="shared" si="31"/>
        <v>24.6</v>
      </c>
    </row>
    <row r="990" spans="2:7">
      <c r="B990" s="235">
        <v>49.15</v>
      </c>
      <c r="C990" s="235">
        <v>0.51800000000000002</v>
      </c>
      <c r="E990">
        <f t="shared" si="30"/>
        <v>49.25</v>
      </c>
      <c r="G990">
        <f t="shared" si="31"/>
        <v>24.625</v>
      </c>
    </row>
    <row r="991" spans="2:7">
      <c r="B991" s="235">
        <v>49.2</v>
      </c>
      <c r="C991" s="235">
        <v>0.51800000000000002</v>
      </c>
      <c r="E991">
        <f t="shared" si="30"/>
        <v>49.300000000000004</v>
      </c>
      <c r="G991">
        <f t="shared" si="31"/>
        <v>24.650000000000002</v>
      </c>
    </row>
    <row r="992" spans="2:7">
      <c r="B992" s="235">
        <v>49.25</v>
      </c>
      <c r="C992" s="235">
        <v>0.51800000000000002</v>
      </c>
      <c r="E992">
        <f t="shared" si="30"/>
        <v>49.35</v>
      </c>
      <c r="G992">
        <f t="shared" si="31"/>
        <v>24.675000000000001</v>
      </c>
    </row>
    <row r="993" spans="2:7">
      <c r="B993" s="235">
        <v>49.3</v>
      </c>
      <c r="C993" s="235">
        <v>0.55300000000000005</v>
      </c>
      <c r="E993">
        <f t="shared" si="30"/>
        <v>49.4</v>
      </c>
      <c r="G993">
        <f t="shared" si="31"/>
        <v>24.7</v>
      </c>
    </row>
    <row r="994" spans="2:7">
      <c r="B994" s="235">
        <v>49.35</v>
      </c>
      <c r="C994" s="235">
        <v>0.54800000000000004</v>
      </c>
      <c r="E994">
        <f t="shared" si="30"/>
        <v>49.45</v>
      </c>
      <c r="G994">
        <f t="shared" si="31"/>
        <v>24.725000000000001</v>
      </c>
    </row>
    <row r="995" spans="2:7">
      <c r="B995" s="235">
        <v>49.4</v>
      </c>
      <c r="C995" s="235">
        <v>0.54800000000000004</v>
      </c>
      <c r="E995">
        <f t="shared" si="30"/>
        <v>49.5</v>
      </c>
      <c r="G995">
        <f t="shared" si="31"/>
        <v>24.75</v>
      </c>
    </row>
    <row r="996" spans="2:7">
      <c r="B996" s="235">
        <v>49.45</v>
      </c>
      <c r="C996" s="235">
        <v>0.54300000000000004</v>
      </c>
      <c r="E996">
        <f t="shared" si="30"/>
        <v>49.550000000000004</v>
      </c>
      <c r="G996">
        <f t="shared" si="31"/>
        <v>24.775000000000002</v>
      </c>
    </row>
    <row r="997" spans="2:7">
      <c r="B997" s="235">
        <v>49.5</v>
      </c>
      <c r="C997" s="235">
        <v>0.58799999999999997</v>
      </c>
      <c r="E997">
        <f t="shared" si="30"/>
        <v>49.6</v>
      </c>
      <c r="G997">
        <f t="shared" si="31"/>
        <v>24.8</v>
      </c>
    </row>
    <row r="998" spans="2:7">
      <c r="B998" s="235">
        <v>49.55</v>
      </c>
      <c r="C998" s="235">
        <v>0.57799999999999996</v>
      </c>
      <c r="E998">
        <f t="shared" si="30"/>
        <v>49.65</v>
      </c>
      <c r="G998">
        <f t="shared" si="31"/>
        <v>24.824999999999999</v>
      </c>
    </row>
    <row r="999" spans="2:7">
      <c r="B999" s="235">
        <v>49.6</v>
      </c>
      <c r="C999" s="235">
        <v>0.58299999999999996</v>
      </c>
      <c r="E999">
        <f t="shared" si="30"/>
        <v>49.7</v>
      </c>
      <c r="G999">
        <f t="shared" si="31"/>
        <v>24.85</v>
      </c>
    </row>
    <row r="1000" spans="2:7">
      <c r="B1000" s="235">
        <v>49.65</v>
      </c>
      <c r="C1000" s="235">
        <v>0.57799999999999996</v>
      </c>
      <c r="E1000">
        <f t="shared" si="30"/>
        <v>49.75</v>
      </c>
      <c r="G1000">
        <f t="shared" si="31"/>
        <v>24.875</v>
      </c>
    </row>
    <row r="1001" spans="2:7">
      <c r="B1001" s="235">
        <v>49.7</v>
      </c>
      <c r="C1001" s="235">
        <v>0.628</v>
      </c>
      <c r="E1001">
        <f t="shared" si="30"/>
        <v>49.800000000000004</v>
      </c>
      <c r="G1001">
        <f t="shared" si="31"/>
        <v>24.900000000000002</v>
      </c>
    </row>
    <row r="1002" spans="2:7">
      <c r="B1002" s="235">
        <v>49.75</v>
      </c>
      <c r="C1002" s="235">
        <v>0.61799999999999999</v>
      </c>
      <c r="E1002">
        <f t="shared" si="30"/>
        <v>49.85</v>
      </c>
      <c r="G1002">
        <f t="shared" si="31"/>
        <v>24.925000000000001</v>
      </c>
    </row>
    <row r="1003" spans="2:7">
      <c r="B1003" s="235">
        <v>49.8</v>
      </c>
      <c r="C1003" s="235">
        <v>0.61799999999999999</v>
      </c>
      <c r="E1003">
        <f t="shared" si="30"/>
        <v>49.9</v>
      </c>
      <c r="G1003">
        <f t="shared" si="31"/>
        <v>24.95</v>
      </c>
    </row>
    <row r="1004" spans="2:7">
      <c r="B1004" s="235">
        <v>49.85</v>
      </c>
      <c r="C1004" s="235">
        <v>0.61799999999999999</v>
      </c>
      <c r="E1004">
        <f t="shared" si="30"/>
        <v>49.95</v>
      </c>
      <c r="G1004">
        <f t="shared" si="31"/>
        <v>24.975000000000001</v>
      </c>
    </row>
    <row r="1005" spans="2:7">
      <c r="B1005" s="235">
        <v>49.9</v>
      </c>
      <c r="C1005" s="235">
        <v>0.66900000000000004</v>
      </c>
      <c r="E1005">
        <f t="shared" si="30"/>
        <v>50</v>
      </c>
      <c r="G1005">
        <f t="shared" si="31"/>
        <v>25</v>
      </c>
    </row>
    <row r="1006" spans="2:7">
      <c r="B1006" s="235">
        <v>49.95</v>
      </c>
      <c r="C1006" s="235">
        <v>0.66400000000000003</v>
      </c>
      <c r="E1006">
        <f t="shared" si="30"/>
        <v>50.050000000000004</v>
      </c>
      <c r="G1006">
        <f t="shared" si="31"/>
        <v>25.025000000000002</v>
      </c>
    </row>
    <row r="1007" spans="2:7">
      <c r="B1007" s="235">
        <v>50</v>
      </c>
      <c r="C1007" s="235">
        <v>0.66900000000000004</v>
      </c>
      <c r="E1007">
        <f t="shared" si="30"/>
        <v>50.1</v>
      </c>
      <c r="G1007">
        <f t="shared" si="31"/>
        <v>25.05</v>
      </c>
    </row>
    <row r="1008" spans="2:7">
      <c r="B1008" s="235">
        <v>50.05</v>
      </c>
      <c r="C1008" s="235">
        <v>0.65900000000000003</v>
      </c>
      <c r="E1008">
        <f t="shared" si="30"/>
        <v>50.15</v>
      </c>
      <c r="G1008">
        <f t="shared" si="31"/>
        <v>25.074999999999999</v>
      </c>
    </row>
    <row r="1009" spans="2:7">
      <c r="B1009" s="235">
        <v>50.1</v>
      </c>
      <c r="C1009" s="235">
        <v>0.71899999999999997</v>
      </c>
      <c r="E1009">
        <f t="shared" si="30"/>
        <v>50.2</v>
      </c>
      <c r="G1009">
        <f t="shared" si="31"/>
        <v>25.1</v>
      </c>
    </row>
    <row r="1010" spans="2:7">
      <c r="B1010" s="235">
        <v>50.15</v>
      </c>
      <c r="C1010" s="235">
        <v>0.71399999999999997</v>
      </c>
      <c r="E1010">
        <f t="shared" si="30"/>
        <v>50.25</v>
      </c>
      <c r="G1010">
        <f t="shared" si="31"/>
        <v>25.125</v>
      </c>
    </row>
    <row r="1011" spans="2:7">
      <c r="B1011" s="235">
        <v>50.2</v>
      </c>
      <c r="C1011" s="235">
        <v>0.71399999999999997</v>
      </c>
      <c r="E1011">
        <f t="shared" si="30"/>
        <v>50.300000000000004</v>
      </c>
      <c r="G1011">
        <f t="shared" si="31"/>
        <v>25.150000000000002</v>
      </c>
    </row>
    <row r="1012" spans="2:7">
      <c r="B1012" s="235">
        <v>50.25</v>
      </c>
      <c r="C1012" s="235">
        <v>0.70899999999999996</v>
      </c>
      <c r="E1012">
        <f t="shared" si="30"/>
        <v>50.35</v>
      </c>
      <c r="G1012">
        <f t="shared" si="31"/>
        <v>25.175000000000001</v>
      </c>
    </row>
    <row r="1013" spans="2:7">
      <c r="B1013" s="235">
        <v>50.3</v>
      </c>
      <c r="C1013" s="235">
        <v>0.77500000000000002</v>
      </c>
      <c r="E1013">
        <f t="shared" si="30"/>
        <v>50.4</v>
      </c>
      <c r="G1013">
        <f t="shared" si="31"/>
        <v>25.2</v>
      </c>
    </row>
    <row r="1014" spans="2:7">
      <c r="B1014" s="235">
        <v>50.35</v>
      </c>
      <c r="C1014" s="235">
        <v>0.76400000000000001</v>
      </c>
      <c r="E1014">
        <f t="shared" si="30"/>
        <v>50.45</v>
      </c>
      <c r="G1014">
        <f t="shared" si="31"/>
        <v>25.225000000000001</v>
      </c>
    </row>
    <row r="1015" spans="2:7">
      <c r="B1015" s="235">
        <v>50.4</v>
      </c>
      <c r="C1015" s="235">
        <v>0.76900000000000002</v>
      </c>
      <c r="E1015">
        <f t="shared" si="30"/>
        <v>50.5</v>
      </c>
      <c r="G1015">
        <f t="shared" si="31"/>
        <v>25.25</v>
      </c>
    </row>
    <row r="1016" spans="2:7">
      <c r="B1016" s="235">
        <v>50.45</v>
      </c>
      <c r="C1016" s="235">
        <v>0.75900000000000001</v>
      </c>
      <c r="E1016">
        <f t="shared" si="30"/>
        <v>50.550000000000004</v>
      </c>
      <c r="G1016">
        <f t="shared" si="31"/>
        <v>25.275000000000002</v>
      </c>
    </row>
    <row r="1017" spans="2:7">
      <c r="B1017" s="235">
        <v>50.5</v>
      </c>
      <c r="C1017" s="235">
        <v>0.82499999999999996</v>
      </c>
      <c r="E1017">
        <f t="shared" si="30"/>
        <v>50.6</v>
      </c>
      <c r="G1017">
        <f t="shared" si="31"/>
        <v>25.3</v>
      </c>
    </row>
    <row r="1018" spans="2:7">
      <c r="B1018" s="235">
        <v>50.55</v>
      </c>
      <c r="C1018" s="235">
        <v>0.82</v>
      </c>
      <c r="E1018">
        <f t="shared" si="30"/>
        <v>50.65</v>
      </c>
      <c r="G1018">
        <f t="shared" si="31"/>
        <v>25.324999999999999</v>
      </c>
    </row>
    <row r="1019" spans="2:7">
      <c r="B1019" s="235">
        <v>50.6</v>
      </c>
      <c r="C1019" s="235">
        <v>0.82499999999999996</v>
      </c>
      <c r="E1019">
        <f t="shared" si="30"/>
        <v>50.7</v>
      </c>
      <c r="G1019">
        <f t="shared" si="31"/>
        <v>25.35</v>
      </c>
    </row>
    <row r="1020" spans="2:7">
      <c r="B1020" s="235">
        <v>50.65</v>
      </c>
      <c r="C1020" s="235">
        <v>0.82</v>
      </c>
      <c r="E1020">
        <f t="shared" si="30"/>
        <v>50.75</v>
      </c>
      <c r="G1020">
        <f t="shared" si="31"/>
        <v>25.375</v>
      </c>
    </row>
    <row r="1021" spans="2:7">
      <c r="B1021" s="235">
        <v>50.7</v>
      </c>
      <c r="C1021" s="235">
        <v>0.89500000000000002</v>
      </c>
      <c r="E1021">
        <f t="shared" si="30"/>
        <v>50.800000000000004</v>
      </c>
      <c r="G1021">
        <f t="shared" si="31"/>
        <v>25.400000000000002</v>
      </c>
    </row>
    <row r="1022" spans="2:7">
      <c r="B1022" s="235">
        <v>50.75</v>
      </c>
      <c r="C1022" s="235">
        <v>0.88500000000000001</v>
      </c>
      <c r="E1022">
        <f t="shared" si="30"/>
        <v>50.85</v>
      </c>
      <c r="G1022">
        <f t="shared" si="31"/>
        <v>25.425000000000001</v>
      </c>
    </row>
    <row r="1023" spans="2:7">
      <c r="B1023" s="235">
        <v>50.8</v>
      </c>
      <c r="C1023" s="235">
        <v>0.88500000000000001</v>
      </c>
      <c r="E1023">
        <f t="shared" si="30"/>
        <v>50.9</v>
      </c>
      <c r="G1023">
        <f t="shared" si="31"/>
        <v>25.45</v>
      </c>
    </row>
    <row r="1024" spans="2:7">
      <c r="B1024" s="235">
        <v>50.85</v>
      </c>
      <c r="C1024" s="235">
        <v>0.88</v>
      </c>
      <c r="E1024">
        <f t="shared" si="30"/>
        <v>50.95</v>
      </c>
      <c r="G1024">
        <f t="shared" si="31"/>
        <v>25.475000000000001</v>
      </c>
    </row>
    <row r="1025" spans="2:7">
      <c r="B1025" s="235">
        <v>50.9</v>
      </c>
      <c r="C1025" s="235">
        <v>0.96099999999999997</v>
      </c>
      <c r="E1025">
        <f t="shared" si="30"/>
        <v>51</v>
      </c>
      <c r="G1025">
        <f t="shared" si="31"/>
        <v>25.5</v>
      </c>
    </row>
    <row r="1026" spans="2:7">
      <c r="B1026" s="235">
        <v>50.95</v>
      </c>
      <c r="C1026" s="235">
        <v>0.95099999999999996</v>
      </c>
      <c r="E1026">
        <f t="shared" si="30"/>
        <v>51.050000000000004</v>
      </c>
      <c r="G1026">
        <f t="shared" si="31"/>
        <v>25.525000000000002</v>
      </c>
    </row>
    <row r="1027" spans="2:7">
      <c r="B1027" s="235">
        <v>51</v>
      </c>
      <c r="C1027" s="235">
        <v>0.95599999999999996</v>
      </c>
      <c r="E1027">
        <f t="shared" si="30"/>
        <v>51.1</v>
      </c>
      <c r="G1027">
        <f t="shared" si="31"/>
        <v>25.55</v>
      </c>
    </row>
    <row r="1028" spans="2:7">
      <c r="B1028" s="235">
        <v>51.05</v>
      </c>
      <c r="C1028" s="235">
        <v>0.94599999999999995</v>
      </c>
      <c r="E1028">
        <f t="shared" si="30"/>
        <v>51.15</v>
      </c>
      <c r="G1028">
        <f t="shared" si="31"/>
        <v>25.574999999999999</v>
      </c>
    </row>
    <row r="1029" spans="2:7">
      <c r="B1029" s="235">
        <v>51.1</v>
      </c>
      <c r="C1029" s="235">
        <v>1.026</v>
      </c>
      <c r="E1029">
        <f t="shared" si="30"/>
        <v>51.2</v>
      </c>
      <c r="G1029">
        <f t="shared" si="31"/>
        <v>25.6</v>
      </c>
    </row>
    <row r="1030" spans="2:7">
      <c r="B1030" s="235">
        <v>51.15</v>
      </c>
      <c r="C1030" s="235">
        <v>1.016</v>
      </c>
      <c r="E1030">
        <f t="shared" si="30"/>
        <v>51.25</v>
      </c>
      <c r="G1030">
        <f t="shared" si="31"/>
        <v>25.625</v>
      </c>
    </row>
    <row r="1031" spans="2:7">
      <c r="B1031" s="235">
        <v>51.2</v>
      </c>
      <c r="C1031" s="235">
        <v>1.016</v>
      </c>
      <c r="E1031">
        <f t="shared" si="30"/>
        <v>51.300000000000004</v>
      </c>
      <c r="G1031">
        <f t="shared" si="31"/>
        <v>25.650000000000002</v>
      </c>
    </row>
    <row r="1032" spans="2:7">
      <c r="B1032" s="235">
        <v>51.25</v>
      </c>
      <c r="C1032" s="235">
        <v>1.0109999999999999</v>
      </c>
      <c r="E1032">
        <f t="shared" ref="E1032:E1095" si="32">B1032+0.1</f>
        <v>51.35</v>
      </c>
      <c r="G1032">
        <f t="shared" ref="G1032:G1095" si="33">0.5*E1032</f>
        <v>25.675000000000001</v>
      </c>
    </row>
    <row r="1033" spans="2:7">
      <c r="B1033" s="235">
        <v>51.3</v>
      </c>
      <c r="C1033" s="235">
        <v>1.1020000000000001</v>
      </c>
      <c r="E1033">
        <f t="shared" si="32"/>
        <v>51.4</v>
      </c>
      <c r="G1033">
        <f t="shared" si="33"/>
        <v>25.7</v>
      </c>
    </row>
    <row r="1034" spans="2:7">
      <c r="B1034" s="235">
        <v>51.35</v>
      </c>
      <c r="C1034" s="235">
        <v>1.097</v>
      </c>
      <c r="E1034">
        <f t="shared" si="32"/>
        <v>51.45</v>
      </c>
      <c r="G1034">
        <f t="shared" si="33"/>
        <v>25.725000000000001</v>
      </c>
    </row>
    <row r="1035" spans="2:7">
      <c r="B1035" s="235">
        <v>51.4</v>
      </c>
      <c r="C1035" s="235">
        <v>1.1020000000000001</v>
      </c>
      <c r="E1035">
        <f t="shared" si="32"/>
        <v>51.5</v>
      </c>
      <c r="G1035">
        <f t="shared" si="33"/>
        <v>25.75</v>
      </c>
    </row>
    <row r="1036" spans="2:7">
      <c r="B1036" s="235">
        <v>51.45</v>
      </c>
      <c r="C1036" s="235">
        <v>1.0920000000000001</v>
      </c>
      <c r="E1036">
        <f t="shared" si="32"/>
        <v>51.550000000000004</v>
      </c>
      <c r="G1036">
        <f t="shared" si="33"/>
        <v>25.775000000000002</v>
      </c>
    </row>
    <row r="1037" spans="2:7">
      <c r="B1037" s="235">
        <v>51.5</v>
      </c>
      <c r="C1037" s="235">
        <v>1.1830000000000001</v>
      </c>
      <c r="E1037">
        <f t="shared" si="32"/>
        <v>51.6</v>
      </c>
      <c r="G1037">
        <f t="shared" si="33"/>
        <v>25.8</v>
      </c>
    </row>
    <row r="1038" spans="2:7">
      <c r="B1038" s="235">
        <v>51.55</v>
      </c>
      <c r="C1038" s="235">
        <v>1.1719999999999999</v>
      </c>
      <c r="E1038">
        <f t="shared" si="32"/>
        <v>51.65</v>
      </c>
      <c r="G1038">
        <f t="shared" si="33"/>
        <v>25.824999999999999</v>
      </c>
    </row>
    <row r="1039" spans="2:7">
      <c r="B1039" s="235">
        <v>51.6</v>
      </c>
      <c r="C1039" s="235">
        <v>1.1719999999999999</v>
      </c>
      <c r="E1039">
        <f t="shared" si="32"/>
        <v>51.7</v>
      </c>
      <c r="G1039">
        <f t="shared" si="33"/>
        <v>25.85</v>
      </c>
    </row>
    <row r="1040" spans="2:7">
      <c r="B1040" s="235">
        <v>51.65</v>
      </c>
      <c r="C1040" s="235">
        <v>1.167</v>
      </c>
      <c r="E1040">
        <f t="shared" si="32"/>
        <v>51.75</v>
      </c>
      <c r="G1040">
        <f t="shared" si="33"/>
        <v>25.875</v>
      </c>
    </row>
    <row r="1041" spans="2:7">
      <c r="B1041" s="235">
        <v>51.7</v>
      </c>
      <c r="C1041" s="235">
        <v>1.258</v>
      </c>
      <c r="E1041">
        <f t="shared" si="32"/>
        <v>51.800000000000004</v>
      </c>
      <c r="G1041">
        <f t="shared" si="33"/>
        <v>25.900000000000002</v>
      </c>
    </row>
    <row r="1042" spans="2:7">
      <c r="B1042" s="235">
        <v>51.75</v>
      </c>
      <c r="C1042" s="235">
        <v>1.2529999999999999</v>
      </c>
      <c r="E1042">
        <f t="shared" si="32"/>
        <v>51.85</v>
      </c>
      <c r="G1042">
        <f t="shared" si="33"/>
        <v>25.925000000000001</v>
      </c>
    </row>
    <row r="1043" spans="2:7">
      <c r="B1043" s="235">
        <v>51.8</v>
      </c>
      <c r="C1043" s="235">
        <v>1.2529999999999999</v>
      </c>
      <c r="E1043">
        <f t="shared" si="32"/>
        <v>51.9</v>
      </c>
      <c r="G1043">
        <f t="shared" si="33"/>
        <v>25.95</v>
      </c>
    </row>
    <row r="1044" spans="2:7">
      <c r="B1044" s="235">
        <v>51.85</v>
      </c>
      <c r="C1044" s="235">
        <v>1.248</v>
      </c>
      <c r="E1044">
        <f t="shared" si="32"/>
        <v>51.95</v>
      </c>
      <c r="G1044">
        <f t="shared" si="33"/>
        <v>25.975000000000001</v>
      </c>
    </row>
    <row r="1045" spans="2:7">
      <c r="B1045" s="235">
        <v>51.9</v>
      </c>
      <c r="C1045" s="235">
        <v>1.339</v>
      </c>
      <c r="E1045">
        <f t="shared" si="32"/>
        <v>52</v>
      </c>
      <c r="G1045">
        <f t="shared" si="33"/>
        <v>26</v>
      </c>
    </row>
    <row r="1046" spans="2:7">
      <c r="B1046" s="235">
        <v>51.95</v>
      </c>
      <c r="C1046" s="235">
        <v>1.3280000000000001</v>
      </c>
      <c r="E1046">
        <f t="shared" si="32"/>
        <v>52.050000000000004</v>
      </c>
      <c r="G1046">
        <f t="shared" si="33"/>
        <v>26.025000000000002</v>
      </c>
    </row>
    <row r="1047" spans="2:7">
      <c r="B1047" s="235">
        <v>52</v>
      </c>
      <c r="C1047" s="235">
        <v>1.3340000000000001</v>
      </c>
      <c r="E1047">
        <f t="shared" si="32"/>
        <v>52.1</v>
      </c>
      <c r="G1047">
        <f t="shared" si="33"/>
        <v>26.05</v>
      </c>
    </row>
    <row r="1048" spans="2:7">
      <c r="B1048" s="235">
        <v>52.05</v>
      </c>
      <c r="C1048" s="235">
        <v>1.3280000000000001</v>
      </c>
      <c r="E1048">
        <f t="shared" si="32"/>
        <v>52.15</v>
      </c>
      <c r="G1048">
        <f t="shared" si="33"/>
        <v>26.074999999999999</v>
      </c>
    </row>
    <row r="1049" spans="2:7">
      <c r="B1049" s="235">
        <v>52.1</v>
      </c>
      <c r="C1049" s="235">
        <v>1.4139999999999999</v>
      </c>
      <c r="E1049">
        <f t="shared" si="32"/>
        <v>52.2</v>
      </c>
      <c r="G1049">
        <f t="shared" si="33"/>
        <v>26.1</v>
      </c>
    </row>
    <row r="1050" spans="2:7">
      <c r="B1050" s="235">
        <v>52.15</v>
      </c>
      <c r="C1050" s="235">
        <v>1.399</v>
      </c>
      <c r="E1050">
        <f t="shared" si="32"/>
        <v>52.25</v>
      </c>
      <c r="G1050">
        <f t="shared" si="33"/>
        <v>26.125</v>
      </c>
    </row>
    <row r="1051" spans="2:7">
      <c r="B1051" s="235">
        <v>52.2</v>
      </c>
      <c r="C1051" s="235">
        <v>1.399</v>
      </c>
      <c r="E1051">
        <f t="shared" si="32"/>
        <v>52.300000000000004</v>
      </c>
      <c r="G1051">
        <f t="shared" si="33"/>
        <v>26.150000000000002</v>
      </c>
    </row>
    <row r="1052" spans="2:7">
      <c r="B1052" s="235">
        <v>52.25</v>
      </c>
      <c r="C1052" s="235">
        <v>1.3939999999999999</v>
      </c>
      <c r="E1052">
        <f t="shared" si="32"/>
        <v>52.35</v>
      </c>
      <c r="G1052">
        <f t="shared" si="33"/>
        <v>26.175000000000001</v>
      </c>
    </row>
    <row r="1053" spans="2:7">
      <c r="B1053" s="235">
        <v>52.3</v>
      </c>
      <c r="C1053" s="235">
        <v>1.4690000000000001</v>
      </c>
      <c r="E1053">
        <f t="shared" si="32"/>
        <v>52.4</v>
      </c>
      <c r="G1053">
        <f t="shared" si="33"/>
        <v>26.2</v>
      </c>
    </row>
    <row r="1054" spans="2:7">
      <c r="B1054" s="235">
        <v>52.35</v>
      </c>
      <c r="C1054" s="235">
        <v>1.4590000000000001</v>
      </c>
      <c r="E1054">
        <f t="shared" si="32"/>
        <v>52.45</v>
      </c>
      <c r="G1054">
        <f t="shared" si="33"/>
        <v>26.225000000000001</v>
      </c>
    </row>
    <row r="1055" spans="2:7">
      <c r="B1055" s="235">
        <v>52.4</v>
      </c>
      <c r="C1055" s="235">
        <v>1.4650000000000001</v>
      </c>
      <c r="E1055">
        <f t="shared" si="32"/>
        <v>52.5</v>
      </c>
      <c r="G1055">
        <f t="shared" si="33"/>
        <v>26.25</v>
      </c>
    </row>
    <row r="1056" spans="2:7">
      <c r="B1056" s="235">
        <v>52.45</v>
      </c>
      <c r="C1056" s="235">
        <v>1.4590000000000001</v>
      </c>
      <c r="E1056">
        <f t="shared" si="32"/>
        <v>52.550000000000004</v>
      </c>
      <c r="G1056">
        <f t="shared" si="33"/>
        <v>26.275000000000002</v>
      </c>
    </row>
    <row r="1057" spans="2:7">
      <c r="B1057" s="235">
        <v>52.5</v>
      </c>
      <c r="C1057" s="235">
        <v>1.5249999999999999</v>
      </c>
      <c r="E1057">
        <f t="shared" si="32"/>
        <v>52.6</v>
      </c>
      <c r="G1057">
        <f t="shared" si="33"/>
        <v>26.3</v>
      </c>
    </row>
    <row r="1058" spans="2:7">
      <c r="B1058" s="235">
        <v>52.55</v>
      </c>
      <c r="C1058" s="235">
        <v>1.52</v>
      </c>
      <c r="E1058">
        <f t="shared" si="32"/>
        <v>52.65</v>
      </c>
      <c r="G1058">
        <f t="shared" si="33"/>
        <v>26.324999999999999</v>
      </c>
    </row>
    <row r="1059" spans="2:7">
      <c r="B1059" s="235">
        <v>52.6</v>
      </c>
      <c r="C1059" s="235">
        <v>1.5149999999999999</v>
      </c>
      <c r="E1059">
        <f t="shared" si="32"/>
        <v>52.7</v>
      </c>
      <c r="G1059">
        <f t="shared" si="33"/>
        <v>26.35</v>
      </c>
    </row>
    <row r="1060" spans="2:7">
      <c r="B1060" s="235">
        <v>52.65</v>
      </c>
      <c r="C1060" s="235">
        <v>1.51</v>
      </c>
      <c r="E1060">
        <f t="shared" si="32"/>
        <v>52.75</v>
      </c>
      <c r="G1060">
        <f t="shared" si="33"/>
        <v>26.375</v>
      </c>
    </row>
    <row r="1061" spans="2:7">
      <c r="B1061" s="235">
        <v>52.7</v>
      </c>
      <c r="C1061" s="235">
        <v>1.5649999999999999</v>
      </c>
      <c r="E1061">
        <f t="shared" si="32"/>
        <v>52.800000000000004</v>
      </c>
      <c r="G1061">
        <f t="shared" si="33"/>
        <v>26.400000000000002</v>
      </c>
    </row>
    <row r="1062" spans="2:7">
      <c r="B1062" s="235">
        <v>52.75</v>
      </c>
      <c r="C1062" s="235">
        <v>1.5549999999999999</v>
      </c>
      <c r="E1062">
        <f t="shared" si="32"/>
        <v>52.85</v>
      </c>
      <c r="G1062">
        <f t="shared" si="33"/>
        <v>26.425000000000001</v>
      </c>
    </row>
    <row r="1063" spans="2:7">
      <c r="B1063" s="235">
        <v>52.8</v>
      </c>
      <c r="C1063" s="235">
        <v>1.56</v>
      </c>
      <c r="E1063">
        <f t="shared" si="32"/>
        <v>52.9</v>
      </c>
      <c r="G1063">
        <f t="shared" si="33"/>
        <v>26.45</v>
      </c>
    </row>
    <row r="1064" spans="2:7">
      <c r="B1064" s="235">
        <v>52.85</v>
      </c>
      <c r="C1064" s="235">
        <v>1.55</v>
      </c>
      <c r="E1064">
        <f t="shared" si="32"/>
        <v>52.95</v>
      </c>
      <c r="G1064">
        <f t="shared" si="33"/>
        <v>26.475000000000001</v>
      </c>
    </row>
    <row r="1065" spans="2:7">
      <c r="B1065" s="235">
        <v>52.9</v>
      </c>
      <c r="C1065" s="235">
        <v>1.59</v>
      </c>
      <c r="E1065">
        <f t="shared" si="32"/>
        <v>53</v>
      </c>
      <c r="G1065">
        <f t="shared" si="33"/>
        <v>26.5</v>
      </c>
    </row>
    <row r="1066" spans="2:7">
      <c r="B1066" s="235">
        <v>52.95</v>
      </c>
      <c r="C1066" s="235">
        <v>1.585</v>
      </c>
      <c r="E1066">
        <f t="shared" si="32"/>
        <v>53.050000000000004</v>
      </c>
      <c r="G1066">
        <f t="shared" si="33"/>
        <v>26.525000000000002</v>
      </c>
    </row>
    <row r="1067" spans="2:7">
      <c r="B1067" s="235">
        <v>53</v>
      </c>
      <c r="C1067" s="235">
        <v>1.585</v>
      </c>
      <c r="E1067">
        <f t="shared" si="32"/>
        <v>53.1</v>
      </c>
      <c r="G1067">
        <f t="shared" si="33"/>
        <v>26.55</v>
      </c>
    </row>
    <row r="1068" spans="2:7">
      <c r="B1068" s="235">
        <v>53.05</v>
      </c>
      <c r="C1068" s="235">
        <v>1.58</v>
      </c>
      <c r="E1068">
        <f t="shared" si="32"/>
        <v>53.15</v>
      </c>
      <c r="G1068">
        <f t="shared" si="33"/>
        <v>26.574999999999999</v>
      </c>
    </row>
    <row r="1069" spans="2:7">
      <c r="B1069" s="235">
        <v>53.1</v>
      </c>
      <c r="C1069" s="235">
        <v>1.6060000000000001</v>
      </c>
      <c r="E1069">
        <f t="shared" si="32"/>
        <v>53.2</v>
      </c>
      <c r="G1069">
        <f t="shared" si="33"/>
        <v>26.6</v>
      </c>
    </row>
    <row r="1070" spans="2:7">
      <c r="B1070" s="235">
        <v>53.15</v>
      </c>
      <c r="C1070" s="235">
        <v>1.595</v>
      </c>
      <c r="E1070">
        <f t="shared" si="32"/>
        <v>53.25</v>
      </c>
      <c r="G1070">
        <f t="shared" si="33"/>
        <v>26.625</v>
      </c>
    </row>
    <row r="1071" spans="2:7">
      <c r="B1071" s="235">
        <v>53.2</v>
      </c>
      <c r="C1071" s="235">
        <v>1.6</v>
      </c>
      <c r="E1071">
        <f t="shared" si="32"/>
        <v>53.300000000000004</v>
      </c>
      <c r="G1071">
        <f t="shared" si="33"/>
        <v>26.650000000000002</v>
      </c>
    </row>
    <row r="1072" spans="2:7">
      <c r="B1072" s="235">
        <v>53.25</v>
      </c>
      <c r="C1072" s="235">
        <v>1.595</v>
      </c>
      <c r="E1072">
        <f t="shared" si="32"/>
        <v>53.35</v>
      </c>
      <c r="G1072">
        <f t="shared" si="33"/>
        <v>26.675000000000001</v>
      </c>
    </row>
    <row r="1073" spans="2:7">
      <c r="B1073" s="235">
        <v>53.3</v>
      </c>
      <c r="C1073" s="235">
        <v>1.61</v>
      </c>
      <c r="E1073">
        <f t="shared" si="32"/>
        <v>53.4</v>
      </c>
      <c r="G1073">
        <f t="shared" si="33"/>
        <v>26.7</v>
      </c>
    </row>
    <row r="1074" spans="2:7">
      <c r="B1074" s="235">
        <v>53.35</v>
      </c>
      <c r="C1074" s="235">
        <v>1.6060000000000001</v>
      </c>
      <c r="E1074">
        <f t="shared" si="32"/>
        <v>53.45</v>
      </c>
      <c r="G1074">
        <f t="shared" si="33"/>
        <v>26.725000000000001</v>
      </c>
    </row>
    <row r="1075" spans="2:7">
      <c r="B1075" s="235">
        <v>53.4</v>
      </c>
      <c r="C1075" s="235">
        <v>1.6060000000000001</v>
      </c>
      <c r="E1075">
        <f t="shared" si="32"/>
        <v>53.5</v>
      </c>
      <c r="G1075">
        <f t="shared" si="33"/>
        <v>26.75</v>
      </c>
    </row>
    <row r="1076" spans="2:7">
      <c r="B1076" s="235">
        <v>53.45</v>
      </c>
      <c r="C1076" s="235">
        <v>1.6</v>
      </c>
      <c r="E1076">
        <f t="shared" si="32"/>
        <v>53.550000000000004</v>
      </c>
      <c r="G1076">
        <f t="shared" si="33"/>
        <v>26.775000000000002</v>
      </c>
    </row>
    <row r="1077" spans="2:7">
      <c r="B1077" s="235">
        <v>53.5</v>
      </c>
      <c r="C1077" s="235">
        <v>1.6</v>
      </c>
      <c r="E1077">
        <f t="shared" si="32"/>
        <v>53.6</v>
      </c>
      <c r="G1077">
        <f t="shared" si="33"/>
        <v>26.8</v>
      </c>
    </row>
    <row r="1078" spans="2:7">
      <c r="B1078" s="235">
        <v>53.55</v>
      </c>
      <c r="C1078" s="235">
        <v>1.595</v>
      </c>
      <c r="E1078">
        <f t="shared" si="32"/>
        <v>53.65</v>
      </c>
      <c r="G1078">
        <f t="shared" si="33"/>
        <v>26.824999999999999</v>
      </c>
    </row>
    <row r="1079" spans="2:7">
      <c r="B1079" s="235">
        <v>53.6</v>
      </c>
      <c r="C1079" s="235">
        <v>1.595</v>
      </c>
      <c r="E1079">
        <f t="shared" si="32"/>
        <v>53.7</v>
      </c>
      <c r="G1079">
        <f t="shared" si="33"/>
        <v>26.85</v>
      </c>
    </row>
    <row r="1080" spans="2:7">
      <c r="B1080" s="235">
        <v>53.65</v>
      </c>
      <c r="C1080" s="235">
        <v>1.59</v>
      </c>
      <c r="E1080">
        <f t="shared" si="32"/>
        <v>53.75</v>
      </c>
      <c r="G1080">
        <f t="shared" si="33"/>
        <v>26.875</v>
      </c>
    </row>
    <row r="1081" spans="2:7">
      <c r="B1081" s="235">
        <v>53.7</v>
      </c>
      <c r="C1081" s="235">
        <v>1.585</v>
      </c>
      <c r="E1081">
        <f t="shared" si="32"/>
        <v>53.800000000000004</v>
      </c>
      <c r="G1081">
        <f t="shared" si="33"/>
        <v>26.900000000000002</v>
      </c>
    </row>
    <row r="1082" spans="2:7">
      <c r="B1082" s="235">
        <v>53.75</v>
      </c>
      <c r="C1082" s="235">
        <v>1.58</v>
      </c>
      <c r="E1082">
        <f t="shared" si="32"/>
        <v>53.85</v>
      </c>
      <c r="G1082">
        <f t="shared" si="33"/>
        <v>26.925000000000001</v>
      </c>
    </row>
    <row r="1083" spans="2:7">
      <c r="B1083" s="235">
        <v>53.8</v>
      </c>
      <c r="C1083" s="235">
        <v>1.575</v>
      </c>
      <c r="E1083">
        <f t="shared" si="32"/>
        <v>53.9</v>
      </c>
      <c r="G1083">
        <f t="shared" si="33"/>
        <v>26.95</v>
      </c>
    </row>
    <row r="1084" spans="2:7">
      <c r="B1084" s="235">
        <v>53.85</v>
      </c>
      <c r="C1084" s="235">
        <v>1.575</v>
      </c>
      <c r="E1084">
        <f t="shared" si="32"/>
        <v>53.95</v>
      </c>
      <c r="G1084">
        <f t="shared" si="33"/>
        <v>26.975000000000001</v>
      </c>
    </row>
    <row r="1085" spans="2:7">
      <c r="B1085" s="235">
        <v>53.9</v>
      </c>
      <c r="C1085" s="235">
        <v>1.5549999999999999</v>
      </c>
      <c r="E1085">
        <f t="shared" si="32"/>
        <v>54</v>
      </c>
      <c r="G1085">
        <f t="shared" si="33"/>
        <v>27</v>
      </c>
    </row>
    <row r="1086" spans="2:7">
      <c r="B1086" s="235">
        <v>53.95</v>
      </c>
      <c r="C1086" s="235">
        <v>1.55</v>
      </c>
      <c r="E1086">
        <f t="shared" si="32"/>
        <v>54.050000000000004</v>
      </c>
      <c r="G1086">
        <f t="shared" si="33"/>
        <v>27.025000000000002</v>
      </c>
    </row>
    <row r="1087" spans="2:7">
      <c r="B1087" s="235">
        <v>54</v>
      </c>
      <c r="C1087" s="235">
        <v>1.5449999999999999</v>
      </c>
      <c r="E1087">
        <f t="shared" si="32"/>
        <v>54.1</v>
      </c>
      <c r="G1087">
        <f t="shared" si="33"/>
        <v>27.05</v>
      </c>
    </row>
    <row r="1088" spans="2:7">
      <c r="B1088" s="235">
        <v>54.05</v>
      </c>
      <c r="C1088" s="235">
        <v>1.54</v>
      </c>
      <c r="E1088">
        <f t="shared" si="32"/>
        <v>54.15</v>
      </c>
      <c r="G1088">
        <f t="shared" si="33"/>
        <v>27.074999999999999</v>
      </c>
    </row>
    <row r="1089" spans="2:7">
      <c r="B1089" s="235">
        <v>54.1</v>
      </c>
      <c r="C1089" s="235">
        <v>1.5149999999999999</v>
      </c>
      <c r="E1089">
        <f t="shared" si="32"/>
        <v>54.2</v>
      </c>
      <c r="G1089">
        <f t="shared" si="33"/>
        <v>27.1</v>
      </c>
    </row>
    <row r="1090" spans="2:7">
      <c r="B1090" s="235">
        <v>54.15</v>
      </c>
      <c r="C1090" s="235">
        <v>1.5049999999999999</v>
      </c>
      <c r="E1090">
        <f t="shared" si="32"/>
        <v>54.25</v>
      </c>
      <c r="G1090">
        <f t="shared" si="33"/>
        <v>27.125</v>
      </c>
    </row>
    <row r="1091" spans="2:7">
      <c r="B1091" s="235">
        <v>54.2</v>
      </c>
      <c r="C1091" s="235">
        <v>1.5049999999999999</v>
      </c>
      <c r="E1091">
        <f t="shared" si="32"/>
        <v>54.300000000000004</v>
      </c>
      <c r="G1091">
        <f t="shared" si="33"/>
        <v>27.150000000000002</v>
      </c>
    </row>
    <row r="1092" spans="2:7">
      <c r="B1092" s="235">
        <v>54.25</v>
      </c>
      <c r="C1092" s="235">
        <v>1.5</v>
      </c>
      <c r="E1092">
        <f t="shared" si="32"/>
        <v>54.35</v>
      </c>
      <c r="G1092">
        <f t="shared" si="33"/>
        <v>27.175000000000001</v>
      </c>
    </row>
    <row r="1093" spans="2:7">
      <c r="B1093" s="235">
        <v>54.3</v>
      </c>
      <c r="C1093" s="235">
        <v>1.4690000000000001</v>
      </c>
      <c r="E1093">
        <f t="shared" si="32"/>
        <v>54.4</v>
      </c>
      <c r="G1093">
        <f t="shared" si="33"/>
        <v>27.2</v>
      </c>
    </row>
    <row r="1094" spans="2:7">
      <c r="B1094" s="235">
        <v>54.35</v>
      </c>
      <c r="C1094" s="235">
        <v>1.4650000000000001</v>
      </c>
      <c r="E1094">
        <f t="shared" si="32"/>
        <v>54.45</v>
      </c>
      <c r="G1094">
        <f t="shared" si="33"/>
        <v>27.225000000000001</v>
      </c>
    </row>
    <row r="1095" spans="2:7">
      <c r="B1095" s="235">
        <v>54.4</v>
      </c>
      <c r="C1095" s="235">
        <v>1.4590000000000001</v>
      </c>
      <c r="E1095">
        <f t="shared" si="32"/>
        <v>54.5</v>
      </c>
      <c r="G1095">
        <f t="shared" si="33"/>
        <v>27.25</v>
      </c>
    </row>
    <row r="1096" spans="2:7">
      <c r="B1096" s="235">
        <v>54.45</v>
      </c>
      <c r="C1096" s="235">
        <v>1.454</v>
      </c>
      <c r="E1096">
        <f t="shared" ref="E1096:E1159" si="34">B1096+0.1</f>
        <v>54.550000000000004</v>
      </c>
      <c r="G1096">
        <f t="shared" ref="G1096:G1159" si="35">0.5*E1096</f>
        <v>27.275000000000002</v>
      </c>
    </row>
    <row r="1097" spans="2:7">
      <c r="B1097" s="235">
        <v>54.5</v>
      </c>
      <c r="C1097" s="235">
        <v>1.4139999999999999</v>
      </c>
      <c r="E1097">
        <f t="shared" si="34"/>
        <v>54.6</v>
      </c>
      <c r="G1097">
        <f t="shared" si="35"/>
        <v>27.3</v>
      </c>
    </row>
    <row r="1098" spans="2:7">
      <c r="B1098" s="235">
        <v>54.55</v>
      </c>
      <c r="C1098" s="235">
        <v>1.4039999999999999</v>
      </c>
      <c r="E1098">
        <f t="shared" si="34"/>
        <v>54.65</v>
      </c>
      <c r="G1098">
        <f t="shared" si="35"/>
        <v>27.324999999999999</v>
      </c>
    </row>
    <row r="1099" spans="2:7">
      <c r="B1099" s="235">
        <v>54.6</v>
      </c>
      <c r="C1099" s="235">
        <v>1.409</v>
      </c>
      <c r="E1099">
        <f t="shared" si="34"/>
        <v>54.7</v>
      </c>
      <c r="G1099">
        <f t="shared" si="35"/>
        <v>27.35</v>
      </c>
    </row>
    <row r="1100" spans="2:7">
      <c r="B1100" s="235">
        <v>54.65</v>
      </c>
      <c r="C1100" s="235">
        <v>1.399</v>
      </c>
      <c r="E1100">
        <f t="shared" si="34"/>
        <v>54.75</v>
      </c>
      <c r="G1100">
        <f t="shared" si="35"/>
        <v>27.375</v>
      </c>
    </row>
    <row r="1101" spans="2:7">
      <c r="B1101" s="235">
        <v>54.7</v>
      </c>
      <c r="C1101" s="235">
        <v>1.359</v>
      </c>
      <c r="E1101">
        <f t="shared" si="34"/>
        <v>54.800000000000004</v>
      </c>
      <c r="G1101">
        <f t="shared" si="35"/>
        <v>27.400000000000002</v>
      </c>
    </row>
    <row r="1102" spans="2:7">
      <c r="B1102" s="235">
        <v>54.75</v>
      </c>
      <c r="C1102" s="235">
        <v>1.3540000000000001</v>
      </c>
      <c r="E1102">
        <f t="shared" si="34"/>
        <v>54.85</v>
      </c>
      <c r="G1102">
        <f t="shared" si="35"/>
        <v>27.425000000000001</v>
      </c>
    </row>
    <row r="1103" spans="2:7">
      <c r="B1103" s="235">
        <v>54.8</v>
      </c>
      <c r="C1103" s="235">
        <v>1.3540000000000001</v>
      </c>
      <c r="E1103">
        <f t="shared" si="34"/>
        <v>54.9</v>
      </c>
      <c r="G1103">
        <f t="shared" si="35"/>
        <v>27.45</v>
      </c>
    </row>
    <row r="1104" spans="2:7">
      <c r="B1104" s="235">
        <v>54.85</v>
      </c>
      <c r="C1104" s="235">
        <v>1.349</v>
      </c>
      <c r="E1104">
        <f t="shared" si="34"/>
        <v>54.95</v>
      </c>
      <c r="G1104">
        <f t="shared" si="35"/>
        <v>27.475000000000001</v>
      </c>
    </row>
    <row r="1105" spans="2:7">
      <c r="B1105" s="235">
        <v>54.9</v>
      </c>
      <c r="C1105" s="235">
        <v>1.3029999999999999</v>
      </c>
      <c r="E1105">
        <f t="shared" si="34"/>
        <v>55</v>
      </c>
      <c r="G1105">
        <f t="shared" si="35"/>
        <v>27.5</v>
      </c>
    </row>
    <row r="1106" spans="2:7">
      <c r="B1106" s="235">
        <v>54.95</v>
      </c>
      <c r="C1106" s="235">
        <v>1.2929999999999999</v>
      </c>
      <c r="E1106">
        <f t="shared" si="34"/>
        <v>55.050000000000004</v>
      </c>
      <c r="G1106">
        <f t="shared" si="35"/>
        <v>27.525000000000002</v>
      </c>
    </row>
    <row r="1107" spans="2:7">
      <c r="B1107" s="235">
        <v>55</v>
      </c>
      <c r="C1107" s="235">
        <v>1.2929999999999999</v>
      </c>
      <c r="E1107">
        <f t="shared" si="34"/>
        <v>55.1</v>
      </c>
      <c r="G1107">
        <f t="shared" si="35"/>
        <v>27.55</v>
      </c>
    </row>
    <row r="1108" spans="2:7">
      <c r="B1108" s="235">
        <v>55.05</v>
      </c>
      <c r="C1108" s="235">
        <v>1.288</v>
      </c>
      <c r="E1108">
        <f t="shared" si="34"/>
        <v>55.15</v>
      </c>
      <c r="G1108">
        <f t="shared" si="35"/>
        <v>27.574999999999999</v>
      </c>
    </row>
    <row r="1109" spans="2:7">
      <c r="B1109" s="235">
        <v>55.1</v>
      </c>
      <c r="C1109" s="235">
        <v>1.2430000000000001</v>
      </c>
      <c r="E1109">
        <f t="shared" si="34"/>
        <v>55.2</v>
      </c>
      <c r="G1109">
        <f t="shared" si="35"/>
        <v>27.6</v>
      </c>
    </row>
    <row r="1110" spans="2:7">
      <c r="B1110" s="235">
        <v>55.15</v>
      </c>
      <c r="C1110" s="235">
        <v>1.2330000000000001</v>
      </c>
      <c r="E1110">
        <f t="shared" si="34"/>
        <v>55.25</v>
      </c>
      <c r="G1110">
        <f t="shared" si="35"/>
        <v>27.625</v>
      </c>
    </row>
    <row r="1111" spans="2:7">
      <c r="B1111" s="235">
        <v>55.2</v>
      </c>
      <c r="C1111" s="235">
        <v>1.2330000000000001</v>
      </c>
      <c r="E1111">
        <f t="shared" si="34"/>
        <v>55.300000000000004</v>
      </c>
      <c r="G1111">
        <f t="shared" si="35"/>
        <v>27.650000000000002</v>
      </c>
    </row>
    <row r="1112" spans="2:7">
      <c r="B1112" s="235">
        <v>55.25</v>
      </c>
      <c r="C1112" s="235">
        <v>1.2330000000000001</v>
      </c>
      <c r="E1112">
        <f t="shared" si="34"/>
        <v>55.35</v>
      </c>
      <c r="G1112">
        <f t="shared" si="35"/>
        <v>27.675000000000001</v>
      </c>
    </row>
    <row r="1113" spans="2:7">
      <c r="B1113" s="235">
        <v>55.3</v>
      </c>
      <c r="C1113" s="235">
        <v>1.177</v>
      </c>
      <c r="E1113">
        <f t="shared" si="34"/>
        <v>55.4</v>
      </c>
      <c r="G1113">
        <f t="shared" si="35"/>
        <v>27.7</v>
      </c>
    </row>
    <row r="1114" spans="2:7">
      <c r="B1114" s="235">
        <v>55.35</v>
      </c>
      <c r="C1114" s="235">
        <v>1.1719999999999999</v>
      </c>
      <c r="E1114">
        <f t="shared" si="34"/>
        <v>55.45</v>
      </c>
      <c r="G1114">
        <f t="shared" si="35"/>
        <v>27.725000000000001</v>
      </c>
    </row>
    <row r="1115" spans="2:7">
      <c r="B1115" s="235">
        <v>55.4</v>
      </c>
      <c r="C1115" s="235">
        <v>1.1719999999999999</v>
      </c>
      <c r="E1115">
        <f t="shared" si="34"/>
        <v>55.5</v>
      </c>
      <c r="G1115">
        <f t="shared" si="35"/>
        <v>27.75</v>
      </c>
    </row>
    <row r="1116" spans="2:7">
      <c r="B1116" s="235">
        <v>55.45</v>
      </c>
      <c r="C1116" s="235">
        <v>1.167</v>
      </c>
      <c r="E1116">
        <f t="shared" si="34"/>
        <v>55.550000000000004</v>
      </c>
      <c r="G1116">
        <f t="shared" si="35"/>
        <v>27.775000000000002</v>
      </c>
    </row>
    <row r="1117" spans="2:7">
      <c r="B1117" s="235">
        <v>55.5</v>
      </c>
      <c r="C1117" s="235">
        <v>1.1220000000000001</v>
      </c>
      <c r="E1117">
        <f t="shared" si="34"/>
        <v>55.6</v>
      </c>
      <c r="G1117">
        <f t="shared" si="35"/>
        <v>27.8</v>
      </c>
    </row>
    <row r="1118" spans="2:7">
      <c r="B1118" s="235">
        <v>55.55</v>
      </c>
      <c r="C1118" s="235">
        <v>1.117</v>
      </c>
      <c r="E1118">
        <f t="shared" si="34"/>
        <v>55.65</v>
      </c>
      <c r="G1118">
        <f t="shared" si="35"/>
        <v>27.824999999999999</v>
      </c>
    </row>
    <row r="1119" spans="2:7">
      <c r="B1119" s="235">
        <v>55.6</v>
      </c>
      <c r="C1119" s="235">
        <v>1.1120000000000001</v>
      </c>
      <c r="E1119">
        <f t="shared" si="34"/>
        <v>55.7</v>
      </c>
      <c r="G1119">
        <f t="shared" si="35"/>
        <v>27.85</v>
      </c>
    </row>
    <row r="1120" spans="2:7">
      <c r="B1120" s="235">
        <v>55.65</v>
      </c>
      <c r="C1120" s="235">
        <v>1.107</v>
      </c>
      <c r="E1120">
        <f t="shared" si="34"/>
        <v>55.75</v>
      </c>
      <c r="G1120">
        <f t="shared" si="35"/>
        <v>27.875</v>
      </c>
    </row>
    <row r="1121" spans="2:7">
      <c r="B1121" s="235">
        <v>55.7</v>
      </c>
      <c r="C1121" s="235">
        <v>1.0620000000000001</v>
      </c>
      <c r="E1121">
        <f t="shared" si="34"/>
        <v>55.800000000000004</v>
      </c>
      <c r="G1121">
        <f t="shared" si="35"/>
        <v>27.900000000000002</v>
      </c>
    </row>
    <row r="1122" spans="2:7">
      <c r="B1122" s="235">
        <v>55.75</v>
      </c>
      <c r="C1122" s="235">
        <v>1.0620000000000001</v>
      </c>
      <c r="E1122">
        <f t="shared" si="34"/>
        <v>55.85</v>
      </c>
      <c r="G1122">
        <f t="shared" si="35"/>
        <v>27.925000000000001</v>
      </c>
    </row>
    <row r="1123" spans="2:7">
      <c r="B1123" s="235">
        <v>55.8</v>
      </c>
      <c r="C1123" s="235">
        <v>1.0569999999999999</v>
      </c>
      <c r="E1123">
        <f t="shared" si="34"/>
        <v>55.9</v>
      </c>
      <c r="G1123">
        <f t="shared" si="35"/>
        <v>27.95</v>
      </c>
    </row>
    <row r="1124" spans="2:7">
      <c r="B1124" s="235">
        <v>55.85</v>
      </c>
      <c r="C1124" s="235">
        <v>1.052</v>
      </c>
      <c r="E1124">
        <f t="shared" si="34"/>
        <v>55.95</v>
      </c>
      <c r="G1124">
        <f t="shared" si="35"/>
        <v>27.975000000000001</v>
      </c>
    </row>
    <row r="1125" spans="2:7">
      <c r="B1125" s="235">
        <v>55.9</v>
      </c>
      <c r="C1125" s="235">
        <v>1.0109999999999999</v>
      </c>
      <c r="E1125">
        <f t="shared" si="34"/>
        <v>56</v>
      </c>
      <c r="G1125">
        <f t="shared" si="35"/>
        <v>28</v>
      </c>
    </row>
    <row r="1126" spans="2:7">
      <c r="B1126" s="235">
        <v>55.95</v>
      </c>
      <c r="C1126" s="235">
        <v>1.006</v>
      </c>
      <c r="E1126">
        <f t="shared" si="34"/>
        <v>56.050000000000004</v>
      </c>
      <c r="G1126">
        <f t="shared" si="35"/>
        <v>28.025000000000002</v>
      </c>
    </row>
    <row r="1127" spans="2:7">
      <c r="B1127" s="235">
        <v>56</v>
      </c>
      <c r="C1127" s="235">
        <v>1.006</v>
      </c>
      <c r="E1127">
        <f t="shared" si="34"/>
        <v>56.1</v>
      </c>
      <c r="G1127">
        <f t="shared" si="35"/>
        <v>28.05</v>
      </c>
    </row>
    <row r="1128" spans="2:7">
      <c r="B1128" s="235">
        <v>56.05</v>
      </c>
      <c r="C1128" s="235">
        <v>1.006</v>
      </c>
      <c r="E1128">
        <f t="shared" si="34"/>
        <v>56.15</v>
      </c>
      <c r="G1128">
        <f t="shared" si="35"/>
        <v>28.074999999999999</v>
      </c>
    </row>
    <row r="1129" spans="2:7">
      <c r="B1129" s="235">
        <v>56.1</v>
      </c>
      <c r="C1129" s="235">
        <v>0.97099999999999997</v>
      </c>
      <c r="E1129">
        <f t="shared" si="34"/>
        <v>56.2</v>
      </c>
      <c r="G1129">
        <f t="shared" si="35"/>
        <v>28.1</v>
      </c>
    </row>
    <row r="1130" spans="2:7">
      <c r="B1130" s="235">
        <v>56.15</v>
      </c>
      <c r="C1130" s="235">
        <v>0.96099999999999997</v>
      </c>
      <c r="E1130">
        <f t="shared" si="34"/>
        <v>56.25</v>
      </c>
      <c r="G1130">
        <f t="shared" si="35"/>
        <v>28.125</v>
      </c>
    </row>
    <row r="1131" spans="2:7">
      <c r="B1131" s="235">
        <v>56.2</v>
      </c>
      <c r="C1131" s="235">
        <v>0.96099999999999997</v>
      </c>
      <c r="E1131">
        <f t="shared" si="34"/>
        <v>56.300000000000004</v>
      </c>
      <c r="G1131">
        <f t="shared" si="35"/>
        <v>28.150000000000002</v>
      </c>
    </row>
    <row r="1132" spans="2:7">
      <c r="B1132" s="235">
        <v>56.25</v>
      </c>
      <c r="C1132" s="235">
        <v>0.95599999999999996</v>
      </c>
      <c r="E1132">
        <f t="shared" si="34"/>
        <v>56.35</v>
      </c>
      <c r="G1132">
        <f t="shared" si="35"/>
        <v>28.175000000000001</v>
      </c>
    </row>
    <row r="1133" spans="2:7">
      <c r="B1133" s="235">
        <v>56.3</v>
      </c>
      <c r="C1133" s="235">
        <v>0.92600000000000005</v>
      </c>
      <c r="E1133">
        <f t="shared" si="34"/>
        <v>56.4</v>
      </c>
      <c r="G1133">
        <f t="shared" si="35"/>
        <v>28.2</v>
      </c>
    </row>
    <row r="1134" spans="2:7">
      <c r="B1134" s="235">
        <v>56.35</v>
      </c>
      <c r="C1134" s="235">
        <v>0.91600000000000004</v>
      </c>
      <c r="E1134">
        <f t="shared" si="34"/>
        <v>56.45</v>
      </c>
      <c r="G1134">
        <f t="shared" si="35"/>
        <v>28.225000000000001</v>
      </c>
    </row>
    <row r="1135" spans="2:7">
      <c r="B1135" s="235">
        <v>56.4</v>
      </c>
      <c r="C1135" s="235">
        <v>0.92</v>
      </c>
      <c r="E1135">
        <f t="shared" si="34"/>
        <v>56.5</v>
      </c>
      <c r="G1135">
        <f t="shared" si="35"/>
        <v>28.25</v>
      </c>
    </row>
    <row r="1136" spans="2:7">
      <c r="B1136" s="235">
        <v>56.45</v>
      </c>
      <c r="C1136" s="235">
        <v>0.91600000000000004</v>
      </c>
      <c r="E1136">
        <f t="shared" si="34"/>
        <v>56.550000000000004</v>
      </c>
      <c r="G1136">
        <f t="shared" si="35"/>
        <v>28.275000000000002</v>
      </c>
    </row>
    <row r="1137" spans="2:7">
      <c r="B1137" s="235">
        <v>56.5</v>
      </c>
      <c r="C1137" s="235">
        <v>0.88500000000000001</v>
      </c>
      <c r="E1137">
        <f t="shared" si="34"/>
        <v>56.6</v>
      </c>
      <c r="G1137">
        <f t="shared" si="35"/>
        <v>28.3</v>
      </c>
    </row>
    <row r="1138" spans="2:7">
      <c r="B1138" s="235">
        <v>56.55</v>
      </c>
      <c r="C1138" s="235">
        <v>0.88</v>
      </c>
      <c r="E1138">
        <f t="shared" si="34"/>
        <v>56.65</v>
      </c>
      <c r="G1138">
        <f t="shared" si="35"/>
        <v>28.324999999999999</v>
      </c>
    </row>
    <row r="1139" spans="2:7">
      <c r="B1139" s="235">
        <v>56.6</v>
      </c>
      <c r="C1139" s="235">
        <v>0.88</v>
      </c>
      <c r="E1139">
        <f t="shared" si="34"/>
        <v>56.7</v>
      </c>
      <c r="G1139">
        <f t="shared" si="35"/>
        <v>28.35</v>
      </c>
    </row>
    <row r="1140" spans="2:7">
      <c r="B1140" s="235">
        <v>56.65</v>
      </c>
      <c r="C1140" s="235">
        <v>0.88</v>
      </c>
      <c r="E1140">
        <f t="shared" si="34"/>
        <v>56.75</v>
      </c>
      <c r="G1140">
        <f t="shared" si="35"/>
        <v>28.375</v>
      </c>
    </row>
    <row r="1141" spans="2:7">
      <c r="B1141" s="235">
        <v>56.7</v>
      </c>
      <c r="C1141" s="235">
        <v>0.85499999999999998</v>
      </c>
      <c r="E1141">
        <f t="shared" si="34"/>
        <v>56.800000000000004</v>
      </c>
      <c r="G1141">
        <f t="shared" si="35"/>
        <v>28.400000000000002</v>
      </c>
    </row>
    <row r="1142" spans="2:7">
      <c r="B1142" s="235">
        <v>56.75</v>
      </c>
      <c r="C1142" s="235">
        <v>0.85</v>
      </c>
      <c r="E1142">
        <f t="shared" si="34"/>
        <v>56.85</v>
      </c>
      <c r="G1142">
        <f t="shared" si="35"/>
        <v>28.425000000000001</v>
      </c>
    </row>
    <row r="1143" spans="2:7">
      <c r="B1143" s="235">
        <v>56.8</v>
      </c>
      <c r="C1143" s="235">
        <v>0.85</v>
      </c>
      <c r="E1143">
        <f t="shared" si="34"/>
        <v>56.9</v>
      </c>
      <c r="G1143">
        <f t="shared" si="35"/>
        <v>28.45</v>
      </c>
    </row>
    <row r="1144" spans="2:7">
      <c r="B1144" s="235">
        <v>56.85</v>
      </c>
      <c r="C1144" s="235">
        <v>0.85</v>
      </c>
      <c r="E1144">
        <f t="shared" si="34"/>
        <v>56.95</v>
      </c>
      <c r="G1144">
        <f t="shared" si="35"/>
        <v>28.475000000000001</v>
      </c>
    </row>
    <row r="1145" spans="2:7">
      <c r="B1145" s="235">
        <v>56.9</v>
      </c>
      <c r="C1145" s="235">
        <v>0.83</v>
      </c>
      <c r="E1145">
        <f t="shared" si="34"/>
        <v>57</v>
      </c>
      <c r="G1145">
        <f t="shared" si="35"/>
        <v>28.5</v>
      </c>
    </row>
    <row r="1146" spans="2:7">
      <c r="B1146" s="235">
        <v>56.95</v>
      </c>
      <c r="C1146" s="235">
        <v>0.82499999999999996</v>
      </c>
      <c r="E1146">
        <f t="shared" si="34"/>
        <v>57.050000000000004</v>
      </c>
      <c r="G1146">
        <f t="shared" si="35"/>
        <v>28.525000000000002</v>
      </c>
    </row>
    <row r="1147" spans="2:7">
      <c r="B1147" s="235">
        <v>57</v>
      </c>
      <c r="C1147" s="235">
        <v>0.82499999999999996</v>
      </c>
      <c r="E1147">
        <f t="shared" si="34"/>
        <v>57.1</v>
      </c>
      <c r="G1147">
        <f t="shared" si="35"/>
        <v>28.55</v>
      </c>
    </row>
    <row r="1148" spans="2:7">
      <c r="B1148" s="235">
        <v>57.05</v>
      </c>
      <c r="C1148" s="235">
        <v>0.82499999999999996</v>
      </c>
      <c r="E1148">
        <f t="shared" si="34"/>
        <v>57.15</v>
      </c>
      <c r="G1148">
        <f t="shared" si="35"/>
        <v>28.574999999999999</v>
      </c>
    </row>
    <row r="1149" spans="2:7">
      <c r="B1149" s="235">
        <v>57.1</v>
      </c>
      <c r="C1149" s="235">
        <v>0.81499999999999995</v>
      </c>
      <c r="E1149">
        <f t="shared" si="34"/>
        <v>57.2</v>
      </c>
      <c r="G1149">
        <f t="shared" si="35"/>
        <v>28.6</v>
      </c>
    </row>
    <row r="1150" spans="2:7">
      <c r="B1150" s="235">
        <v>57.15</v>
      </c>
      <c r="C1150" s="235">
        <v>0.81</v>
      </c>
      <c r="E1150">
        <f t="shared" si="34"/>
        <v>57.25</v>
      </c>
      <c r="G1150">
        <f t="shared" si="35"/>
        <v>28.625</v>
      </c>
    </row>
    <row r="1151" spans="2:7">
      <c r="B1151" s="235">
        <v>57.2</v>
      </c>
      <c r="C1151" s="235">
        <v>0.81</v>
      </c>
      <c r="E1151">
        <f t="shared" si="34"/>
        <v>57.300000000000004</v>
      </c>
      <c r="G1151">
        <f t="shared" si="35"/>
        <v>28.650000000000002</v>
      </c>
    </row>
    <row r="1152" spans="2:7">
      <c r="B1152" s="235">
        <v>57.25</v>
      </c>
      <c r="C1152" s="235">
        <v>0.81</v>
      </c>
      <c r="E1152">
        <f t="shared" si="34"/>
        <v>57.35</v>
      </c>
      <c r="G1152">
        <f t="shared" si="35"/>
        <v>28.675000000000001</v>
      </c>
    </row>
    <row r="1153" spans="2:7">
      <c r="B1153" s="235">
        <v>57.3</v>
      </c>
      <c r="C1153" s="235">
        <v>0.80500000000000005</v>
      </c>
      <c r="E1153">
        <f t="shared" si="34"/>
        <v>57.4</v>
      </c>
      <c r="G1153">
        <f t="shared" si="35"/>
        <v>28.7</v>
      </c>
    </row>
    <row r="1154" spans="2:7">
      <c r="B1154" s="235">
        <v>57.35</v>
      </c>
      <c r="C1154" s="235">
        <v>0.8</v>
      </c>
      <c r="E1154">
        <f t="shared" si="34"/>
        <v>57.45</v>
      </c>
      <c r="G1154">
        <f t="shared" si="35"/>
        <v>28.725000000000001</v>
      </c>
    </row>
    <row r="1155" spans="2:7">
      <c r="B1155" s="235">
        <v>57.4</v>
      </c>
      <c r="C1155" s="235">
        <v>0.80500000000000005</v>
      </c>
      <c r="E1155">
        <f t="shared" si="34"/>
        <v>57.5</v>
      </c>
      <c r="G1155">
        <f t="shared" si="35"/>
        <v>28.75</v>
      </c>
    </row>
    <row r="1156" spans="2:7">
      <c r="B1156" s="235">
        <v>57.45</v>
      </c>
      <c r="C1156" s="235">
        <v>0.8</v>
      </c>
      <c r="E1156">
        <f t="shared" si="34"/>
        <v>57.550000000000004</v>
      </c>
      <c r="G1156">
        <f t="shared" si="35"/>
        <v>28.775000000000002</v>
      </c>
    </row>
    <row r="1157" spans="2:7">
      <c r="B1157" s="235">
        <v>57.5</v>
      </c>
      <c r="C1157" s="235">
        <v>0.80500000000000005</v>
      </c>
      <c r="E1157">
        <f t="shared" si="34"/>
        <v>57.6</v>
      </c>
      <c r="G1157">
        <f t="shared" si="35"/>
        <v>28.8</v>
      </c>
    </row>
    <row r="1158" spans="2:7">
      <c r="B1158" s="235">
        <v>57.55</v>
      </c>
      <c r="C1158" s="235">
        <v>0.8</v>
      </c>
      <c r="E1158">
        <f t="shared" si="34"/>
        <v>57.65</v>
      </c>
      <c r="G1158">
        <f t="shared" si="35"/>
        <v>28.824999999999999</v>
      </c>
    </row>
    <row r="1159" spans="2:7">
      <c r="B1159" s="235">
        <v>57.6</v>
      </c>
      <c r="C1159" s="235">
        <v>0.8</v>
      </c>
      <c r="E1159">
        <f t="shared" si="34"/>
        <v>57.7</v>
      </c>
      <c r="G1159">
        <f t="shared" si="35"/>
        <v>28.85</v>
      </c>
    </row>
    <row r="1160" spans="2:7">
      <c r="B1160" s="235">
        <v>57.65</v>
      </c>
      <c r="C1160" s="235">
        <v>0.79500000000000004</v>
      </c>
      <c r="E1160">
        <f t="shared" ref="E1160:E1223" si="36">B1160+0.1</f>
        <v>57.75</v>
      </c>
      <c r="G1160">
        <f t="shared" ref="G1160:G1223" si="37">0.5*E1160</f>
        <v>28.875</v>
      </c>
    </row>
    <row r="1161" spans="2:7">
      <c r="B1161" s="235">
        <v>57.7</v>
      </c>
      <c r="C1161" s="235">
        <v>0.80500000000000005</v>
      </c>
      <c r="E1161">
        <f t="shared" si="36"/>
        <v>57.800000000000004</v>
      </c>
      <c r="G1161">
        <f t="shared" si="37"/>
        <v>28.900000000000002</v>
      </c>
    </row>
    <row r="1162" spans="2:7">
      <c r="B1162" s="235">
        <v>57.75</v>
      </c>
      <c r="C1162" s="235">
        <v>0.80500000000000005</v>
      </c>
      <c r="E1162">
        <f t="shared" si="36"/>
        <v>57.85</v>
      </c>
      <c r="G1162">
        <f t="shared" si="37"/>
        <v>28.925000000000001</v>
      </c>
    </row>
    <row r="1163" spans="2:7">
      <c r="B1163" s="235">
        <v>57.8</v>
      </c>
      <c r="C1163" s="235">
        <v>0.80500000000000005</v>
      </c>
      <c r="E1163">
        <f t="shared" si="36"/>
        <v>57.9</v>
      </c>
      <c r="G1163">
        <f t="shared" si="37"/>
        <v>28.95</v>
      </c>
    </row>
    <row r="1164" spans="2:7">
      <c r="B1164" s="235">
        <v>57.85</v>
      </c>
      <c r="C1164" s="235">
        <v>0.8</v>
      </c>
      <c r="E1164">
        <f t="shared" si="36"/>
        <v>57.95</v>
      </c>
      <c r="G1164">
        <f t="shared" si="37"/>
        <v>28.975000000000001</v>
      </c>
    </row>
    <row r="1165" spans="2:7">
      <c r="B1165" s="235">
        <v>57.9</v>
      </c>
      <c r="C1165" s="235">
        <v>0.82</v>
      </c>
      <c r="E1165">
        <f t="shared" si="36"/>
        <v>58</v>
      </c>
      <c r="G1165">
        <f t="shared" si="37"/>
        <v>29</v>
      </c>
    </row>
    <row r="1166" spans="2:7">
      <c r="B1166" s="235">
        <v>57.95</v>
      </c>
      <c r="C1166" s="235">
        <v>0.81</v>
      </c>
      <c r="E1166">
        <f t="shared" si="36"/>
        <v>58.050000000000004</v>
      </c>
      <c r="G1166">
        <f t="shared" si="37"/>
        <v>29.025000000000002</v>
      </c>
    </row>
    <row r="1167" spans="2:7">
      <c r="B1167" s="235">
        <v>58</v>
      </c>
      <c r="C1167" s="235">
        <v>0.81499999999999995</v>
      </c>
      <c r="E1167">
        <f t="shared" si="36"/>
        <v>58.1</v>
      </c>
      <c r="G1167">
        <f t="shared" si="37"/>
        <v>29.05</v>
      </c>
    </row>
    <row r="1168" spans="2:7">
      <c r="B1168" s="235">
        <v>58.05</v>
      </c>
      <c r="C1168" s="235">
        <v>0.81</v>
      </c>
      <c r="E1168">
        <f t="shared" si="36"/>
        <v>58.15</v>
      </c>
      <c r="G1168">
        <f t="shared" si="37"/>
        <v>29.074999999999999</v>
      </c>
    </row>
    <row r="1169" spans="2:7">
      <c r="B1169" s="235">
        <v>58.1</v>
      </c>
      <c r="C1169" s="235">
        <v>0.83499999999999996</v>
      </c>
      <c r="E1169">
        <f t="shared" si="36"/>
        <v>58.2</v>
      </c>
      <c r="G1169">
        <f t="shared" si="37"/>
        <v>29.1</v>
      </c>
    </row>
    <row r="1170" spans="2:7">
      <c r="B1170" s="235">
        <v>58.15</v>
      </c>
      <c r="C1170" s="235">
        <v>0.82499999999999996</v>
      </c>
      <c r="E1170">
        <f t="shared" si="36"/>
        <v>58.25</v>
      </c>
      <c r="G1170">
        <f t="shared" si="37"/>
        <v>29.125</v>
      </c>
    </row>
    <row r="1171" spans="2:7">
      <c r="B1171" s="235">
        <v>58.2</v>
      </c>
      <c r="C1171" s="235">
        <v>0.83</v>
      </c>
      <c r="E1171">
        <f t="shared" si="36"/>
        <v>58.300000000000004</v>
      </c>
      <c r="G1171">
        <f t="shared" si="37"/>
        <v>29.150000000000002</v>
      </c>
    </row>
    <row r="1172" spans="2:7">
      <c r="B1172" s="235">
        <v>58.25</v>
      </c>
      <c r="C1172" s="235">
        <v>0.82499999999999996</v>
      </c>
      <c r="E1172">
        <f t="shared" si="36"/>
        <v>58.35</v>
      </c>
      <c r="G1172">
        <f t="shared" si="37"/>
        <v>29.175000000000001</v>
      </c>
    </row>
    <row r="1173" spans="2:7">
      <c r="B1173" s="235">
        <v>58.3</v>
      </c>
      <c r="C1173" s="235">
        <v>0.86</v>
      </c>
      <c r="E1173">
        <f t="shared" si="36"/>
        <v>58.4</v>
      </c>
      <c r="G1173">
        <f t="shared" si="37"/>
        <v>29.2</v>
      </c>
    </row>
    <row r="1174" spans="2:7">
      <c r="B1174" s="235">
        <v>58.35</v>
      </c>
      <c r="C1174" s="235">
        <v>0.85499999999999998</v>
      </c>
      <c r="E1174">
        <f t="shared" si="36"/>
        <v>58.45</v>
      </c>
      <c r="G1174">
        <f t="shared" si="37"/>
        <v>29.225000000000001</v>
      </c>
    </row>
    <row r="1175" spans="2:7">
      <c r="B1175" s="235">
        <v>58.4</v>
      </c>
      <c r="C1175" s="235">
        <v>0.85499999999999998</v>
      </c>
      <c r="E1175">
        <f t="shared" si="36"/>
        <v>58.5</v>
      </c>
      <c r="G1175">
        <f t="shared" si="37"/>
        <v>29.25</v>
      </c>
    </row>
    <row r="1176" spans="2:7">
      <c r="B1176" s="235">
        <v>58.45</v>
      </c>
      <c r="C1176" s="235">
        <v>0.85</v>
      </c>
      <c r="E1176">
        <f t="shared" si="36"/>
        <v>58.550000000000004</v>
      </c>
      <c r="G1176">
        <f t="shared" si="37"/>
        <v>29.275000000000002</v>
      </c>
    </row>
    <row r="1177" spans="2:7">
      <c r="B1177" s="235">
        <v>58.5</v>
      </c>
      <c r="C1177" s="235">
        <v>0.89</v>
      </c>
      <c r="E1177">
        <f t="shared" si="36"/>
        <v>58.6</v>
      </c>
      <c r="G1177">
        <f t="shared" si="37"/>
        <v>29.3</v>
      </c>
    </row>
    <row r="1178" spans="2:7">
      <c r="B1178" s="235">
        <v>58.55</v>
      </c>
      <c r="C1178" s="235">
        <v>0.88500000000000001</v>
      </c>
      <c r="E1178">
        <f t="shared" si="36"/>
        <v>58.65</v>
      </c>
      <c r="G1178">
        <f t="shared" si="37"/>
        <v>29.324999999999999</v>
      </c>
    </row>
    <row r="1179" spans="2:7">
      <c r="B1179" s="235">
        <v>58.6</v>
      </c>
      <c r="C1179" s="235">
        <v>0.88500000000000001</v>
      </c>
      <c r="E1179">
        <f t="shared" si="36"/>
        <v>58.7</v>
      </c>
      <c r="G1179">
        <f t="shared" si="37"/>
        <v>29.35</v>
      </c>
    </row>
    <row r="1180" spans="2:7">
      <c r="B1180" s="235">
        <v>58.65</v>
      </c>
      <c r="C1180" s="235">
        <v>0.88500000000000001</v>
      </c>
      <c r="E1180">
        <f t="shared" si="36"/>
        <v>58.75</v>
      </c>
      <c r="G1180">
        <f t="shared" si="37"/>
        <v>29.375</v>
      </c>
    </row>
    <row r="1181" spans="2:7">
      <c r="B1181" s="235">
        <v>58.7</v>
      </c>
      <c r="C1181" s="235">
        <v>0.92600000000000005</v>
      </c>
      <c r="E1181">
        <f t="shared" si="36"/>
        <v>58.800000000000004</v>
      </c>
      <c r="G1181">
        <f t="shared" si="37"/>
        <v>29.400000000000002</v>
      </c>
    </row>
    <row r="1182" spans="2:7">
      <c r="B1182" s="235">
        <v>58.75</v>
      </c>
      <c r="C1182" s="235">
        <v>0.92600000000000005</v>
      </c>
      <c r="E1182">
        <f t="shared" si="36"/>
        <v>58.85</v>
      </c>
      <c r="G1182">
        <f t="shared" si="37"/>
        <v>29.425000000000001</v>
      </c>
    </row>
    <row r="1183" spans="2:7">
      <c r="B1183" s="235">
        <v>58.8</v>
      </c>
      <c r="C1183" s="235">
        <v>0.92</v>
      </c>
      <c r="E1183">
        <f t="shared" si="36"/>
        <v>58.9</v>
      </c>
      <c r="G1183">
        <f t="shared" si="37"/>
        <v>29.45</v>
      </c>
    </row>
    <row r="1184" spans="2:7">
      <c r="B1184" s="235">
        <v>58.85</v>
      </c>
      <c r="C1184" s="235">
        <v>0.92</v>
      </c>
      <c r="E1184">
        <f t="shared" si="36"/>
        <v>58.95</v>
      </c>
      <c r="G1184">
        <f t="shared" si="37"/>
        <v>29.475000000000001</v>
      </c>
    </row>
    <row r="1185" spans="2:7">
      <c r="B1185" s="235">
        <v>58.9</v>
      </c>
      <c r="C1185" s="235">
        <v>0.97599999999999998</v>
      </c>
      <c r="E1185">
        <f t="shared" si="36"/>
        <v>59</v>
      </c>
      <c r="G1185">
        <f t="shared" si="37"/>
        <v>29.5</v>
      </c>
    </row>
    <row r="1186" spans="2:7">
      <c r="B1186" s="235">
        <v>58.95</v>
      </c>
      <c r="C1186" s="235">
        <v>0.97099999999999997</v>
      </c>
      <c r="E1186">
        <f t="shared" si="36"/>
        <v>59.050000000000004</v>
      </c>
      <c r="G1186">
        <f t="shared" si="37"/>
        <v>29.525000000000002</v>
      </c>
    </row>
    <row r="1187" spans="2:7">
      <c r="B1187" s="235">
        <v>59</v>
      </c>
      <c r="C1187" s="235">
        <v>0.97099999999999997</v>
      </c>
      <c r="E1187">
        <f t="shared" si="36"/>
        <v>59.1</v>
      </c>
      <c r="G1187">
        <f t="shared" si="37"/>
        <v>29.55</v>
      </c>
    </row>
    <row r="1188" spans="2:7">
      <c r="B1188" s="235">
        <v>59.05</v>
      </c>
      <c r="C1188" s="235">
        <v>0.96599999999999997</v>
      </c>
      <c r="E1188">
        <f t="shared" si="36"/>
        <v>59.15</v>
      </c>
      <c r="G1188">
        <f t="shared" si="37"/>
        <v>29.574999999999999</v>
      </c>
    </row>
    <row r="1189" spans="2:7">
      <c r="B1189" s="235">
        <v>59.1</v>
      </c>
      <c r="C1189" s="235">
        <v>1.026</v>
      </c>
      <c r="E1189">
        <f t="shared" si="36"/>
        <v>59.2</v>
      </c>
      <c r="G1189">
        <f t="shared" si="37"/>
        <v>29.6</v>
      </c>
    </row>
    <row r="1190" spans="2:7">
      <c r="B1190" s="235">
        <v>59.15</v>
      </c>
      <c r="C1190" s="235">
        <v>1.0209999999999999</v>
      </c>
      <c r="E1190">
        <f t="shared" si="36"/>
        <v>59.25</v>
      </c>
      <c r="G1190">
        <f t="shared" si="37"/>
        <v>29.625</v>
      </c>
    </row>
    <row r="1191" spans="2:7">
      <c r="B1191" s="235">
        <v>59.2</v>
      </c>
      <c r="C1191" s="235">
        <v>1.0209999999999999</v>
      </c>
      <c r="E1191">
        <f t="shared" si="36"/>
        <v>59.300000000000004</v>
      </c>
      <c r="G1191">
        <f t="shared" si="37"/>
        <v>29.650000000000002</v>
      </c>
    </row>
    <row r="1192" spans="2:7">
      <c r="B1192" s="235">
        <v>59.25</v>
      </c>
      <c r="C1192" s="235">
        <v>1.016</v>
      </c>
      <c r="E1192">
        <f t="shared" si="36"/>
        <v>59.35</v>
      </c>
      <c r="G1192">
        <f t="shared" si="37"/>
        <v>29.675000000000001</v>
      </c>
    </row>
    <row r="1193" spans="2:7">
      <c r="B1193" s="235">
        <v>59.3</v>
      </c>
      <c r="C1193" s="235">
        <v>1.087</v>
      </c>
      <c r="E1193">
        <f t="shared" si="36"/>
        <v>59.4</v>
      </c>
      <c r="G1193">
        <f t="shared" si="37"/>
        <v>29.7</v>
      </c>
    </row>
    <row r="1194" spans="2:7">
      <c r="B1194" s="235">
        <v>59.35</v>
      </c>
      <c r="C1194" s="235">
        <v>1.0820000000000001</v>
      </c>
      <c r="E1194">
        <f t="shared" si="36"/>
        <v>59.45</v>
      </c>
      <c r="G1194">
        <f t="shared" si="37"/>
        <v>29.725000000000001</v>
      </c>
    </row>
    <row r="1195" spans="2:7">
      <c r="B1195" s="235">
        <v>59.4</v>
      </c>
      <c r="C1195" s="235">
        <v>1.0820000000000001</v>
      </c>
      <c r="E1195">
        <f t="shared" si="36"/>
        <v>59.5</v>
      </c>
      <c r="G1195">
        <f t="shared" si="37"/>
        <v>29.75</v>
      </c>
    </row>
    <row r="1196" spans="2:7">
      <c r="B1196" s="235">
        <v>59.45</v>
      </c>
      <c r="C1196" s="235">
        <v>1.077</v>
      </c>
      <c r="E1196">
        <f t="shared" si="36"/>
        <v>59.550000000000004</v>
      </c>
      <c r="G1196">
        <f t="shared" si="37"/>
        <v>29.775000000000002</v>
      </c>
    </row>
    <row r="1197" spans="2:7">
      <c r="B1197" s="235">
        <v>59.5</v>
      </c>
      <c r="C1197" s="235">
        <v>1.1519999999999999</v>
      </c>
      <c r="E1197">
        <f t="shared" si="36"/>
        <v>59.6</v>
      </c>
      <c r="G1197">
        <f t="shared" si="37"/>
        <v>29.8</v>
      </c>
    </row>
    <row r="1198" spans="2:7">
      <c r="B1198" s="235">
        <v>59.55</v>
      </c>
      <c r="C1198" s="235">
        <v>1.147</v>
      </c>
      <c r="E1198">
        <f t="shared" si="36"/>
        <v>59.65</v>
      </c>
      <c r="G1198">
        <f t="shared" si="37"/>
        <v>29.824999999999999</v>
      </c>
    </row>
    <row r="1199" spans="2:7">
      <c r="B1199" s="235">
        <v>59.6</v>
      </c>
      <c r="C1199" s="235">
        <v>1.147</v>
      </c>
      <c r="E1199">
        <f t="shared" si="36"/>
        <v>59.7</v>
      </c>
      <c r="G1199">
        <f t="shared" si="37"/>
        <v>29.85</v>
      </c>
    </row>
    <row r="1200" spans="2:7">
      <c r="B1200" s="235">
        <v>59.65</v>
      </c>
      <c r="C1200" s="235">
        <v>1.147</v>
      </c>
      <c r="E1200">
        <f t="shared" si="36"/>
        <v>59.75</v>
      </c>
      <c r="G1200">
        <f t="shared" si="37"/>
        <v>29.875</v>
      </c>
    </row>
    <row r="1201" spans="2:7">
      <c r="B1201" s="235">
        <v>59.7</v>
      </c>
      <c r="C1201" s="235">
        <v>1.2230000000000001</v>
      </c>
      <c r="E1201">
        <f t="shared" si="36"/>
        <v>59.800000000000004</v>
      </c>
      <c r="G1201">
        <f t="shared" si="37"/>
        <v>29.900000000000002</v>
      </c>
    </row>
    <row r="1202" spans="2:7">
      <c r="B1202" s="235">
        <v>59.75</v>
      </c>
      <c r="C1202" s="235">
        <v>1.218</v>
      </c>
      <c r="E1202">
        <f t="shared" si="36"/>
        <v>59.85</v>
      </c>
      <c r="G1202">
        <f t="shared" si="37"/>
        <v>29.925000000000001</v>
      </c>
    </row>
    <row r="1203" spans="2:7">
      <c r="B1203" s="235">
        <v>59.8</v>
      </c>
      <c r="C1203" s="235">
        <v>1.218</v>
      </c>
      <c r="E1203">
        <f t="shared" si="36"/>
        <v>59.9</v>
      </c>
      <c r="G1203">
        <f t="shared" si="37"/>
        <v>29.95</v>
      </c>
    </row>
    <row r="1204" spans="2:7">
      <c r="B1204" s="235">
        <v>59.85</v>
      </c>
      <c r="C1204" s="235">
        <v>1.2130000000000001</v>
      </c>
      <c r="E1204">
        <f t="shared" si="36"/>
        <v>59.95</v>
      </c>
      <c r="G1204">
        <f t="shared" si="37"/>
        <v>29.975000000000001</v>
      </c>
    </row>
    <row r="1205" spans="2:7">
      <c r="B1205" s="235">
        <v>59.9</v>
      </c>
      <c r="C1205" s="235">
        <v>1.3029999999999999</v>
      </c>
      <c r="E1205">
        <f t="shared" si="36"/>
        <v>60</v>
      </c>
      <c r="G1205">
        <f t="shared" si="37"/>
        <v>30</v>
      </c>
    </row>
    <row r="1206" spans="2:7">
      <c r="B1206" s="235">
        <v>59.95</v>
      </c>
      <c r="C1206" s="235">
        <v>1.298</v>
      </c>
      <c r="E1206">
        <f t="shared" si="36"/>
        <v>60.050000000000004</v>
      </c>
      <c r="G1206">
        <f t="shared" si="37"/>
        <v>30.025000000000002</v>
      </c>
    </row>
    <row r="1207" spans="2:7">
      <c r="B1207" s="235">
        <v>60</v>
      </c>
      <c r="C1207" s="235">
        <v>1.298</v>
      </c>
      <c r="E1207">
        <f t="shared" si="36"/>
        <v>60.1</v>
      </c>
      <c r="G1207">
        <f t="shared" si="37"/>
        <v>30.05</v>
      </c>
    </row>
    <row r="1208" spans="2:7">
      <c r="B1208" s="235">
        <v>60.05</v>
      </c>
      <c r="C1208" s="235">
        <v>1.2929999999999999</v>
      </c>
      <c r="E1208">
        <f t="shared" si="36"/>
        <v>60.15</v>
      </c>
      <c r="G1208">
        <f t="shared" si="37"/>
        <v>30.074999999999999</v>
      </c>
    </row>
    <row r="1209" spans="2:7">
      <c r="B1209" s="235">
        <v>60.1</v>
      </c>
      <c r="C1209" s="235">
        <v>1.389</v>
      </c>
      <c r="E1209">
        <f t="shared" si="36"/>
        <v>60.2</v>
      </c>
      <c r="G1209">
        <f t="shared" si="37"/>
        <v>30.1</v>
      </c>
    </row>
    <row r="1210" spans="2:7">
      <c r="B1210" s="235">
        <v>60.15</v>
      </c>
      <c r="C1210" s="235">
        <v>1.3839999999999999</v>
      </c>
      <c r="E1210">
        <f t="shared" si="36"/>
        <v>60.25</v>
      </c>
      <c r="G1210">
        <f t="shared" si="37"/>
        <v>30.125</v>
      </c>
    </row>
    <row r="1211" spans="2:7">
      <c r="B1211" s="235">
        <v>60.2</v>
      </c>
      <c r="C1211" s="235">
        <v>1.3839999999999999</v>
      </c>
      <c r="E1211">
        <f t="shared" si="36"/>
        <v>60.300000000000004</v>
      </c>
      <c r="G1211">
        <f t="shared" si="37"/>
        <v>30.150000000000002</v>
      </c>
    </row>
    <row r="1212" spans="2:7">
      <c r="B1212" s="235">
        <v>60.25</v>
      </c>
      <c r="C1212" s="235">
        <v>1.379</v>
      </c>
      <c r="E1212">
        <f t="shared" si="36"/>
        <v>60.35</v>
      </c>
      <c r="G1212">
        <f t="shared" si="37"/>
        <v>30.175000000000001</v>
      </c>
    </row>
    <row r="1213" spans="2:7">
      <c r="B1213" s="235">
        <v>60.3</v>
      </c>
      <c r="C1213" s="235">
        <v>1.4850000000000001</v>
      </c>
      <c r="E1213">
        <f t="shared" si="36"/>
        <v>60.4</v>
      </c>
      <c r="G1213">
        <f t="shared" si="37"/>
        <v>30.2</v>
      </c>
    </row>
    <row r="1214" spans="2:7">
      <c r="B1214" s="235">
        <v>60.35</v>
      </c>
      <c r="C1214" s="235">
        <v>1.4750000000000001</v>
      </c>
      <c r="E1214">
        <f t="shared" si="36"/>
        <v>60.45</v>
      </c>
      <c r="G1214">
        <f t="shared" si="37"/>
        <v>30.225000000000001</v>
      </c>
    </row>
    <row r="1215" spans="2:7">
      <c r="B1215" s="235">
        <v>60.4</v>
      </c>
      <c r="C1215" s="235">
        <v>1.4750000000000001</v>
      </c>
      <c r="E1215">
        <f t="shared" si="36"/>
        <v>60.5</v>
      </c>
      <c r="G1215">
        <f t="shared" si="37"/>
        <v>30.25</v>
      </c>
    </row>
    <row r="1216" spans="2:7">
      <c r="B1216" s="235">
        <v>60.45</v>
      </c>
      <c r="C1216" s="235">
        <v>1.4750000000000001</v>
      </c>
      <c r="E1216">
        <f t="shared" si="36"/>
        <v>60.550000000000004</v>
      </c>
      <c r="G1216">
        <f t="shared" si="37"/>
        <v>30.275000000000002</v>
      </c>
    </row>
    <row r="1217" spans="2:7">
      <c r="B1217" s="235">
        <v>60.5</v>
      </c>
      <c r="C1217" s="235">
        <v>1.58</v>
      </c>
      <c r="E1217">
        <f t="shared" si="36"/>
        <v>60.6</v>
      </c>
      <c r="G1217">
        <f t="shared" si="37"/>
        <v>30.3</v>
      </c>
    </row>
    <row r="1218" spans="2:7">
      <c r="B1218" s="235">
        <v>60.55</v>
      </c>
      <c r="C1218" s="235">
        <v>1.58</v>
      </c>
      <c r="E1218">
        <f t="shared" si="36"/>
        <v>60.65</v>
      </c>
      <c r="G1218">
        <f t="shared" si="37"/>
        <v>30.324999999999999</v>
      </c>
    </row>
    <row r="1219" spans="2:7">
      <c r="B1219" s="235">
        <v>60.6</v>
      </c>
      <c r="C1219" s="235">
        <v>1.575</v>
      </c>
      <c r="E1219">
        <f t="shared" si="36"/>
        <v>60.7</v>
      </c>
      <c r="G1219">
        <f t="shared" si="37"/>
        <v>30.35</v>
      </c>
    </row>
    <row r="1220" spans="2:7">
      <c r="B1220" s="235">
        <v>60.65</v>
      </c>
      <c r="C1220" s="235">
        <v>1.57</v>
      </c>
      <c r="E1220">
        <f t="shared" si="36"/>
        <v>60.75</v>
      </c>
      <c r="G1220">
        <f t="shared" si="37"/>
        <v>30.375</v>
      </c>
    </row>
    <row r="1221" spans="2:7">
      <c r="B1221" s="235">
        <v>60.7</v>
      </c>
      <c r="C1221" s="235">
        <v>1.6859999999999999</v>
      </c>
      <c r="E1221">
        <f t="shared" si="36"/>
        <v>60.800000000000004</v>
      </c>
      <c r="G1221">
        <f t="shared" si="37"/>
        <v>30.400000000000002</v>
      </c>
    </row>
    <row r="1222" spans="2:7">
      <c r="B1222" s="235">
        <v>60.75</v>
      </c>
      <c r="C1222" s="235">
        <v>1.681</v>
      </c>
      <c r="E1222">
        <f t="shared" si="36"/>
        <v>60.85</v>
      </c>
      <c r="G1222">
        <f t="shared" si="37"/>
        <v>30.425000000000001</v>
      </c>
    </row>
    <row r="1223" spans="2:7">
      <c r="B1223" s="235">
        <v>60.8</v>
      </c>
      <c r="C1223" s="235">
        <v>1.6759999999999999</v>
      </c>
      <c r="E1223">
        <f t="shared" si="36"/>
        <v>60.9</v>
      </c>
      <c r="G1223">
        <f t="shared" si="37"/>
        <v>30.45</v>
      </c>
    </row>
    <row r="1224" spans="2:7">
      <c r="B1224" s="235">
        <v>60.85</v>
      </c>
      <c r="C1224" s="235">
        <v>1.6759999999999999</v>
      </c>
      <c r="E1224">
        <f t="shared" ref="E1224:E1287" si="38">B1224+0.1</f>
        <v>60.95</v>
      </c>
      <c r="G1224">
        <f t="shared" ref="G1224:G1287" si="39">0.5*E1224</f>
        <v>30.475000000000001</v>
      </c>
    </row>
    <row r="1225" spans="2:7">
      <c r="B1225" s="235">
        <v>60.9</v>
      </c>
      <c r="C1225" s="235">
        <v>1.802</v>
      </c>
      <c r="E1225">
        <f t="shared" si="38"/>
        <v>61</v>
      </c>
      <c r="G1225">
        <f t="shared" si="39"/>
        <v>30.5</v>
      </c>
    </row>
    <row r="1226" spans="2:7">
      <c r="B1226" s="235">
        <v>60.95</v>
      </c>
      <c r="C1226" s="235">
        <v>1.792</v>
      </c>
      <c r="E1226">
        <f t="shared" si="38"/>
        <v>61.050000000000004</v>
      </c>
      <c r="G1226">
        <f t="shared" si="39"/>
        <v>30.525000000000002</v>
      </c>
    </row>
    <row r="1227" spans="2:7">
      <c r="B1227" s="235">
        <v>61</v>
      </c>
      <c r="C1227" s="235">
        <v>1.792</v>
      </c>
      <c r="E1227">
        <f t="shared" si="38"/>
        <v>61.1</v>
      </c>
      <c r="G1227">
        <f t="shared" si="39"/>
        <v>30.55</v>
      </c>
    </row>
    <row r="1228" spans="2:7">
      <c r="B1228" s="235">
        <v>61.05</v>
      </c>
      <c r="C1228" s="235">
        <v>1.7869999999999999</v>
      </c>
      <c r="E1228">
        <f t="shared" si="38"/>
        <v>61.15</v>
      </c>
      <c r="G1228">
        <f t="shared" si="39"/>
        <v>30.574999999999999</v>
      </c>
    </row>
    <row r="1229" spans="2:7">
      <c r="B1229" s="235">
        <v>61.1</v>
      </c>
      <c r="C1229" s="235">
        <v>1.913</v>
      </c>
      <c r="E1229">
        <f t="shared" si="38"/>
        <v>61.2</v>
      </c>
      <c r="G1229">
        <f t="shared" si="39"/>
        <v>30.6</v>
      </c>
    </row>
    <row r="1230" spans="2:7">
      <c r="B1230" s="235">
        <v>61.15</v>
      </c>
      <c r="C1230" s="235">
        <v>1.9079999999999999</v>
      </c>
      <c r="E1230">
        <f t="shared" si="38"/>
        <v>61.25</v>
      </c>
      <c r="G1230">
        <f t="shared" si="39"/>
        <v>30.625</v>
      </c>
    </row>
    <row r="1231" spans="2:7">
      <c r="B1231" s="235">
        <v>61.2</v>
      </c>
      <c r="C1231" s="235">
        <v>1.9019999999999999</v>
      </c>
      <c r="E1231">
        <f t="shared" si="38"/>
        <v>61.300000000000004</v>
      </c>
      <c r="G1231">
        <f t="shared" si="39"/>
        <v>30.650000000000002</v>
      </c>
    </row>
    <row r="1232" spans="2:7">
      <c r="B1232" s="235">
        <v>61.25</v>
      </c>
      <c r="C1232" s="235">
        <v>1.9019999999999999</v>
      </c>
      <c r="E1232">
        <f t="shared" si="38"/>
        <v>61.35</v>
      </c>
      <c r="G1232">
        <f t="shared" si="39"/>
        <v>30.675000000000001</v>
      </c>
    </row>
    <row r="1233" spans="2:7">
      <c r="B1233" s="235">
        <v>61.3</v>
      </c>
      <c r="C1233" s="235">
        <v>2.0329999999999999</v>
      </c>
      <c r="E1233">
        <f t="shared" si="38"/>
        <v>61.4</v>
      </c>
      <c r="G1233">
        <f t="shared" si="39"/>
        <v>30.7</v>
      </c>
    </row>
    <row r="1234" spans="2:7">
      <c r="B1234" s="235">
        <v>61.35</v>
      </c>
      <c r="C1234" s="235">
        <v>2.0230000000000001</v>
      </c>
      <c r="E1234">
        <f t="shared" si="38"/>
        <v>61.45</v>
      </c>
      <c r="G1234">
        <f t="shared" si="39"/>
        <v>30.725000000000001</v>
      </c>
    </row>
    <row r="1235" spans="2:7">
      <c r="B1235" s="235">
        <v>61.4</v>
      </c>
      <c r="C1235" s="235">
        <v>2.0230000000000001</v>
      </c>
      <c r="E1235">
        <f t="shared" si="38"/>
        <v>61.5</v>
      </c>
      <c r="G1235">
        <f t="shared" si="39"/>
        <v>30.75</v>
      </c>
    </row>
    <row r="1236" spans="2:7">
      <c r="B1236" s="235">
        <v>61.45</v>
      </c>
      <c r="C1236" s="235">
        <v>2.0179999999999998</v>
      </c>
      <c r="E1236">
        <f t="shared" si="38"/>
        <v>61.550000000000004</v>
      </c>
      <c r="G1236">
        <f t="shared" si="39"/>
        <v>30.775000000000002</v>
      </c>
    </row>
    <row r="1237" spans="2:7">
      <c r="B1237" s="235">
        <v>61.5</v>
      </c>
      <c r="C1237" s="235">
        <v>2.1549999999999998</v>
      </c>
      <c r="E1237">
        <f t="shared" si="38"/>
        <v>61.6</v>
      </c>
      <c r="G1237">
        <f t="shared" si="39"/>
        <v>30.8</v>
      </c>
    </row>
    <row r="1238" spans="2:7">
      <c r="B1238" s="235">
        <v>61.55</v>
      </c>
      <c r="C1238" s="235">
        <v>2.1389999999999998</v>
      </c>
      <c r="E1238">
        <f t="shared" si="38"/>
        <v>61.65</v>
      </c>
      <c r="G1238">
        <f t="shared" si="39"/>
        <v>30.824999999999999</v>
      </c>
    </row>
    <row r="1239" spans="2:7">
      <c r="B1239" s="235">
        <v>61.6</v>
      </c>
      <c r="C1239" s="235">
        <v>2.1389999999999998</v>
      </c>
      <c r="E1239">
        <f t="shared" si="38"/>
        <v>61.7</v>
      </c>
      <c r="G1239">
        <f t="shared" si="39"/>
        <v>30.85</v>
      </c>
    </row>
    <row r="1240" spans="2:7">
      <c r="B1240" s="235">
        <v>61.65</v>
      </c>
      <c r="C1240" s="235">
        <v>2.1389999999999998</v>
      </c>
      <c r="E1240">
        <f t="shared" si="38"/>
        <v>61.75</v>
      </c>
      <c r="G1240">
        <f t="shared" si="39"/>
        <v>30.875</v>
      </c>
    </row>
    <row r="1241" spans="2:7">
      <c r="B1241" s="235">
        <v>61.7</v>
      </c>
      <c r="C1241" s="235">
        <v>2.2650000000000001</v>
      </c>
      <c r="E1241">
        <f t="shared" si="38"/>
        <v>61.800000000000004</v>
      </c>
      <c r="G1241">
        <f t="shared" si="39"/>
        <v>30.900000000000002</v>
      </c>
    </row>
    <row r="1242" spans="2:7">
      <c r="B1242" s="235">
        <v>61.75</v>
      </c>
      <c r="C1242" s="235">
        <v>2.2599999999999998</v>
      </c>
      <c r="E1242">
        <f t="shared" si="38"/>
        <v>61.85</v>
      </c>
      <c r="G1242">
        <f t="shared" si="39"/>
        <v>30.925000000000001</v>
      </c>
    </row>
    <row r="1243" spans="2:7">
      <c r="B1243" s="235">
        <v>61.8</v>
      </c>
      <c r="C1243" s="235">
        <v>2.2549999999999999</v>
      </c>
      <c r="E1243">
        <f t="shared" si="38"/>
        <v>61.9</v>
      </c>
      <c r="G1243">
        <f t="shared" si="39"/>
        <v>30.95</v>
      </c>
    </row>
    <row r="1244" spans="2:7">
      <c r="B1244" s="235">
        <v>61.85</v>
      </c>
      <c r="C1244" s="235">
        <v>2.2549999999999999</v>
      </c>
      <c r="E1244">
        <f t="shared" si="38"/>
        <v>61.95</v>
      </c>
      <c r="G1244">
        <f t="shared" si="39"/>
        <v>30.975000000000001</v>
      </c>
    </row>
    <row r="1245" spans="2:7">
      <c r="B1245" s="235">
        <v>61.9</v>
      </c>
      <c r="C1245" s="235">
        <v>2.3660000000000001</v>
      </c>
      <c r="E1245">
        <f t="shared" si="38"/>
        <v>62</v>
      </c>
      <c r="G1245">
        <f t="shared" si="39"/>
        <v>31</v>
      </c>
    </row>
    <row r="1246" spans="2:7">
      <c r="B1246" s="235">
        <v>61.95</v>
      </c>
      <c r="C1246" s="235">
        <v>2.3610000000000002</v>
      </c>
      <c r="E1246">
        <f t="shared" si="38"/>
        <v>62.050000000000004</v>
      </c>
      <c r="G1246">
        <f t="shared" si="39"/>
        <v>31.025000000000002</v>
      </c>
    </row>
    <row r="1247" spans="2:7">
      <c r="B1247" s="235">
        <v>62</v>
      </c>
      <c r="C1247" s="235">
        <v>2.3660000000000001</v>
      </c>
      <c r="E1247">
        <f t="shared" si="38"/>
        <v>62.1</v>
      </c>
      <c r="G1247">
        <f t="shared" si="39"/>
        <v>31.05</v>
      </c>
    </row>
    <row r="1248" spans="2:7">
      <c r="B1248" s="235">
        <v>62.05</v>
      </c>
      <c r="C1248" s="235">
        <v>2.3559999999999999</v>
      </c>
      <c r="E1248">
        <f t="shared" si="38"/>
        <v>62.15</v>
      </c>
      <c r="G1248">
        <f t="shared" si="39"/>
        <v>31.074999999999999</v>
      </c>
    </row>
    <row r="1249" spans="2:7">
      <c r="B1249" s="235">
        <v>62.1</v>
      </c>
      <c r="C1249" s="235">
        <v>2.4670000000000001</v>
      </c>
      <c r="E1249">
        <f t="shared" si="38"/>
        <v>62.2</v>
      </c>
      <c r="G1249">
        <f t="shared" si="39"/>
        <v>31.1</v>
      </c>
    </row>
    <row r="1250" spans="2:7">
      <c r="B1250" s="235">
        <v>62.15</v>
      </c>
      <c r="C1250" s="235">
        <v>2.4569999999999999</v>
      </c>
      <c r="E1250">
        <f t="shared" si="38"/>
        <v>62.25</v>
      </c>
      <c r="G1250">
        <f t="shared" si="39"/>
        <v>31.125</v>
      </c>
    </row>
    <row r="1251" spans="2:7">
      <c r="B1251" s="235">
        <v>62.2</v>
      </c>
      <c r="C1251" s="235">
        <v>2.4569999999999999</v>
      </c>
      <c r="E1251">
        <f t="shared" si="38"/>
        <v>62.300000000000004</v>
      </c>
      <c r="G1251">
        <f t="shared" si="39"/>
        <v>31.150000000000002</v>
      </c>
    </row>
    <row r="1252" spans="2:7">
      <c r="B1252" s="235">
        <v>62.25</v>
      </c>
      <c r="C1252" s="235">
        <v>2.4470000000000001</v>
      </c>
      <c r="E1252">
        <f t="shared" si="38"/>
        <v>62.35</v>
      </c>
      <c r="G1252">
        <f t="shared" si="39"/>
        <v>31.175000000000001</v>
      </c>
    </row>
    <row r="1253" spans="2:7">
      <c r="B1253" s="235">
        <v>62.3</v>
      </c>
      <c r="C1253" s="235">
        <v>2.5419999999999998</v>
      </c>
      <c r="E1253">
        <f t="shared" si="38"/>
        <v>62.4</v>
      </c>
      <c r="G1253">
        <f t="shared" si="39"/>
        <v>31.2</v>
      </c>
    </row>
    <row r="1254" spans="2:7">
      <c r="B1254" s="235">
        <v>62.35</v>
      </c>
      <c r="C1254" s="235">
        <v>2.532</v>
      </c>
      <c r="E1254">
        <f t="shared" si="38"/>
        <v>62.45</v>
      </c>
      <c r="G1254">
        <f t="shared" si="39"/>
        <v>31.225000000000001</v>
      </c>
    </row>
    <row r="1255" spans="2:7">
      <c r="B1255" s="235">
        <v>62.4</v>
      </c>
      <c r="C1255" s="235">
        <v>2.532</v>
      </c>
      <c r="E1255">
        <f t="shared" si="38"/>
        <v>62.5</v>
      </c>
      <c r="G1255">
        <f t="shared" si="39"/>
        <v>31.25</v>
      </c>
    </row>
    <row r="1256" spans="2:7">
      <c r="B1256" s="235">
        <v>62.45</v>
      </c>
      <c r="C1256" s="235">
        <v>2.5270000000000001</v>
      </c>
      <c r="E1256">
        <f t="shared" si="38"/>
        <v>62.550000000000004</v>
      </c>
      <c r="G1256">
        <f t="shared" si="39"/>
        <v>31.275000000000002</v>
      </c>
    </row>
    <row r="1257" spans="2:7">
      <c r="B1257" s="235">
        <v>62.5</v>
      </c>
      <c r="C1257" s="235">
        <v>2.6030000000000002</v>
      </c>
      <c r="E1257">
        <f t="shared" si="38"/>
        <v>62.6</v>
      </c>
      <c r="G1257">
        <f t="shared" si="39"/>
        <v>31.3</v>
      </c>
    </row>
    <row r="1258" spans="2:7">
      <c r="B1258" s="235">
        <v>62.55</v>
      </c>
      <c r="C1258" s="235">
        <v>2.5920000000000001</v>
      </c>
      <c r="E1258">
        <f t="shared" si="38"/>
        <v>62.65</v>
      </c>
      <c r="G1258">
        <f t="shared" si="39"/>
        <v>31.324999999999999</v>
      </c>
    </row>
    <row r="1259" spans="2:7">
      <c r="B1259" s="235">
        <v>62.6</v>
      </c>
      <c r="C1259" s="235">
        <v>2.5920000000000001</v>
      </c>
      <c r="E1259">
        <f t="shared" si="38"/>
        <v>62.7</v>
      </c>
      <c r="G1259">
        <f t="shared" si="39"/>
        <v>31.35</v>
      </c>
    </row>
    <row r="1260" spans="2:7">
      <c r="B1260" s="235">
        <v>62.65</v>
      </c>
      <c r="C1260" s="235">
        <v>2.5880000000000001</v>
      </c>
      <c r="E1260">
        <f t="shared" si="38"/>
        <v>62.75</v>
      </c>
      <c r="G1260">
        <f t="shared" si="39"/>
        <v>31.375</v>
      </c>
    </row>
    <row r="1261" spans="2:7">
      <c r="B1261" s="235">
        <v>62.7</v>
      </c>
      <c r="C1261" s="235">
        <v>2.6429999999999998</v>
      </c>
      <c r="E1261">
        <f t="shared" si="38"/>
        <v>62.800000000000004</v>
      </c>
      <c r="G1261">
        <f t="shared" si="39"/>
        <v>31.400000000000002</v>
      </c>
    </row>
    <row r="1262" spans="2:7">
      <c r="B1262" s="235">
        <v>62.75</v>
      </c>
      <c r="C1262" s="235">
        <v>2.6379999999999999</v>
      </c>
      <c r="E1262">
        <f t="shared" si="38"/>
        <v>62.85</v>
      </c>
      <c r="G1262">
        <f t="shared" si="39"/>
        <v>31.425000000000001</v>
      </c>
    </row>
    <row r="1263" spans="2:7">
      <c r="B1263" s="235">
        <v>62.8</v>
      </c>
      <c r="C1263" s="235">
        <v>2.6379999999999999</v>
      </c>
      <c r="E1263">
        <f t="shared" si="38"/>
        <v>62.9</v>
      </c>
      <c r="G1263">
        <f t="shared" si="39"/>
        <v>31.45</v>
      </c>
    </row>
    <row r="1264" spans="2:7">
      <c r="B1264" s="235">
        <v>62.85</v>
      </c>
      <c r="C1264" s="235">
        <v>2.633</v>
      </c>
      <c r="E1264">
        <f t="shared" si="38"/>
        <v>62.95</v>
      </c>
      <c r="G1264">
        <f t="shared" si="39"/>
        <v>31.475000000000001</v>
      </c>
    </row>
    <row r="1265" spans="2:7">
      <c r="B1265" s="235">
        <v>62.9</v>
      </c>
      <c r="C1265" s="235">
        <v>2.673</v>
      </c>
      <c r="E1265">
        <f t="shared" si="38"/>
        <v>63</v>
      </c>
      <c r="G1265">
        <f t="shared" si="39"/>
        <v>31.5</v>
      </c>
    </row>
    <row r="1266" spans="2:7">
      <c r="B1266" s="235">
        <v>62.95</v>
      </c>
      <c r="C1266" s="235">
        <v>2.6579999999999999</v>
      </c>
      <c r="E1266">
        <f t="shared" si="38"/>
        <v>63.050000000000004</v>
      </c>
      <c r="G1266">
        <f t="shared" si="39"/>
        <v>31.525000000000002</v>
      </c>
    </row>
    <row r="1267" spans="2:7">
      <c r="B1267" s="235">
        <v>63</v>
      </c>
      <c r="C1267" s="235">
        <v>2.6629999999999998</v>
      </c>
      <c r="E1267">
        <f t="shared" si="38"/>
        <v>63.1</v>
      </c>
      <c r="G1267">
        <f t="shared" si="39"/>
        <v>31.55</v>
      </c>
    </row>
    <row r="1268" spans="2:7">
      <c r="B1268" s="235">
        <v>63.05</v>
      </c>
      <c r="C1268" s="235">
        <v>2.653</v>
      </c>
      <c r="E1268">
        <f t="shared" si="38"/>
        <v>63.15</v>
      </c>
      <c r="G1268">
        <f t="shared" si="39"/>
        <v>31.574999999999999</v>
      </c>
    </row>
    <row r="1269" spans="2:7">
      <c r="B1269" s="235">
        <v>63.1</v>
      </c>
      <c r="C1269" s="235">
        <v>2.6779999999999999</v>
      </c>
      <c r="E1269">
        <f t="shared" si="38"/>
        <v>63.2</v>
      </c>
      <c r="G1269">
        <f t="shared" si="39"/>
        <v>31.6</v>
      </c>
    </row>
    <row r="1270" spans="2:7">
      <c r="B1270" s="235">
        <v>63.15</v>
      </c>
      <c r="C1270" s="235">
        <v>2.6680000000000001</v>
      </c>
      <c r="E1270">
        <f t="shared" si="38"/>
        <v>63.25</v>
      </c>
      <c r="G1270">
        <f t="shared" si="39"/>
        <v>31.625</v>
      </c>
    </row>
    <row r="1271" spans="2:7">
      <c r="B1271" s="235">
        <v>63.2</v>
      </c>
      <c r="C1271" s="235">
        <v>2.6680000000000001</v>
      </c>
      <c r="E1271">
        <f t="shared" si="38"/>
        <v>63.300000000000004</v>
      </c>
      <c r="G1271">
        <f t="shared" si="39"/>
        <v>31.650000000000002</v>
      </c>
    </row>
    <row r="1272" spans="2:7">
      <c r="B1272" s="235">
        <v>63.25</v>
      </c>
      <c r="C1272" s="235">
        <v>2.6629999999999998</v>
      </c>
      <c r="E1272">
        <f t="shared" si="38"/>
        <v>63.35</v>
      </c>
      <c r="G1272">
        <f t="shared" si="39"/>
        <v>31.675000000000001</v>
      </c>
    </row>
    <row r="1273" spans="2:7">
      <c r="B1273" s="235">
        <v>63.3</v>
      </c>
      <c r="C1273" s="235">
        <v>2.6680000000000001</v>
      </c>
      <c r="E1273">
        <f t="shared" si="38"/>
        <v>63.4</v>
      </c>
      <c r="G1273">
        <f t="shared" si="39"/>
        <v>31.7</v>
      </c>
    </row>
    <row r="1274" spans="2:7">
      <c r="B1274" s="235">
        <v>63.35</v>
      </c>
      <c r="C1274" s="235">
        <v>2.653</v>
      </c>
      <c r="E1274">
        <f t="shared" si="38"/>
        <v>63.45</v>
      </c>
      <c r="G1274">
        <f t="shared" si="39"/>
        <v>31.725000000000001</v>
      </c>
    </row>
    <row r="1275" spans="2:7">
      <c r="B1275" s="235">
        <v>63.4</v>
      </c>
      <c r="C1275" s="235">
        <v>2.6579999999999999</v>
      </c>
      <c r="E1275">
        <f t="shared" si="38"/>
        <v>63.5</v>
      </c>
      <c r="G1275">
        <f t="shared" si="39"/>
        <v>31.75</v>
      </c>
    </row>
    <row r="1276" spans="2:7">
      <c r="B1276" s="235">
        <v>63.45</v>
      </c>
      <c r="C1276" s="235">
        <v>2.653</v>
      </c>
      <c r="E1276">
        <f t="shared" si="38"/>
        <v>63.550000000000004</v>
      </c>
      <c r="G1276">
        <f t="shared" si="39"/>
        <v>31.775000000000002</v>
      </c>
    </row>
    <row r="1277" spans="2:7">
      <c r="B1277" s="235">
        <v>63.5</v>
      </c>
      <c r="C1277" s="235">
        <v>2.633</v>
      </c>
      <c r="E1277">
        <f t="shared" si="38"/>
        <v>63.6</v>
      </c>
      <c r="G1277">
        <f t="shared" si="39"/>
        <v>31.8</v>
      </c>
    </row>
    <row r="1278" spans="2:7">
      <c r="B1278" s="235">
        <v>63.55</v>
      </c>
      <c r="C1278" s="235">
        <v>2.6280000000000001</v>
      </c>
      <c r="E1278">
        <f t="shared" si="38"/>
        <v>63.65</v>
      </c>
      <c r="G1278">
        <f t="shared" si="39"/>
        <v>31.824999999999999</v>
      </c>
    </row>
    <row r="1279" spans="2:7">
      <c r="B1279" s="235">
        <v>63.6</v>
      </c>
      <c r="C1279" s="235">
        <v>2.6230000000000002</v>
      </c>
      <c r="E1279">
        <f t="shared" si="38"/>
        <v>63.7</v>
      </c>
      <c r="G1279">
        <f t="shared" si="39"/>
        <v>31.85</v>
      </c>
    </row>
    <row r="1280" spans="2:7">
      <c r="B1280" s="235">
        <v>63.65</v>
      </c>
      <c r="C1280" s="235">
        <v>2.6230000000000002</v>
      </c>
      <c r="E1280">
        <f t="shared" si="38"/>
        <v>63.75</v>
      </c>
      <c r="G1280">
        <f t="shared" si="39"/>
        <v>31.875</v>
      </c>
    </row>
    <row r="1281" spans="2:7">
      <c r="B1281" s="235">
        <v>63.7</v>
      </c>
      <c r="C1281" s="235">
        <v>2.5920000000000001</v>
      </c>
      <c r="E1281">
        <f t="shared" si="38"/>
        <v>63.800000000000004</v>
      </c>
      <c r="G1281">
        <f t="shared" si="39"/>
        <v>31.900000000000002</v>
      </c>
    </row>
    <row r="1282" spans="2:7">
      <c r="B1282" s="235">
        <v>63.75</v>
      </c>
      <c r="C1282" s="235">
        <v>2.5819999999999999</v>
      </c>
      <c r="E1282">
        <f t="shared" si="38"/>
        <v>63.85</v>
      </c>
      <c r="G1282">
        <f t="shared" si="39"/>
        <v>31.925000000000001</v>
      </c>
    </row>
    <row r="1283" spans="2:7">
      <c r="B1283" s="235">
        <v>63.8</v>
      </c>
      <c r="C1283" s="235">
        <v>2.5819999999999999</v>
      </c>
      <c r="E1283">
        <f t="shared" si="38"/>
        <v>63.9</v>
      </c>
      <c r="G1283">
        <f t="shared" si="39"/>
        <v>31.95</v>
      </c>
    </row>
    <row r="1284" spans="2:7">
      <c r="B1284" s="235">
        <v>63.85</v>
      </c>
      <c r="C1284" s="235">
        <v>2.5720000000000001</v>
      </c>
      <c r="E1284">
        <f t="shared" si="38"/>
        <v>63.95</v>
      </c>
      <c r="G1284">
        <f t="shared" si="39"/>
        <v>31.975000000000001</v>
      </c>
    </row>
    <row r="1285" spans="2:7">
      <c r="B1285" s="235">
        <v>63.9</v>
      </c>
      <c r="C1285" s="235">
        <v>2.5270000000000001</v>
      </c>
      <c r="E1285">
        <f t="shared" si="38"/>
        <v>64</v>
      </c>
      <c r="G1285">
        <f t="shared" si="39"/>
        <v>32</v>
      </c>
    </row>
    <row r="1286" spans="2:7">
      <c r="B1286" s="235">
        <v>63.95</v>
      </c>
      <c r="C1286" s="235">
        <v>2.5169999999999999</v>
      </c>
      <c r="E1286">
        <f t="shared" si="38"/>
        <v>64.05</v>
      </c>
      <c r="G1286">
        <f t="shared" si="39"/>
        <v>32.024999999999999</v>
      </c>
    </row>
    <row r="1287" spans="2:7">
      <c r="B1287" s="235">
        <v>64</v>
      </c>
      <c r="C1287" s="235">
        <v>2.5219999999999998</v>
      </c>
      <c r="E1287">
        <f t="shared" si="38"/>
        <v>64.099999999999994</v>
      </c>
      <c r="G1287">
        <f t="shared" si="39"/>
        <v>32.049999999999997</v>
      </c>
    </row>
    <row r="1288" spans="2:7">
      <c r="B1288" s="235">
        <v>64.05</v>
      </c>
      <c r="C1288" s="235">
        <v>2.5169999999999999</v>
      </c>
      <c r="E1288">
        <f t="shared" ref="E1288:E1351" si="40">B1288+0.1</f>
        <v>64.149999999999991</v>
      </c>
      <c r="G1288">
        <f t="shared" ref="G1288:G1351" si="41">0.5*E1288</f>
        <v>32.074999999999996</v>
      </c>
    </row>
    <row r="1289" spans="2:7">
      <c r="B1289" s="235">
        <v>64.099999999999994</v>
      </c>
      <c r="C1289" s="235">
        <v>2.4569999999999999</v>
      </c>
      <c r="E1289">
        <f t="shared" si="40"/>
        <v>64.199999999999989</v>
      </c>
      <c r="G1289">
        <f t="shared" si="41"/>
        <v>32.099999999999994</v>
      </c>
    </row>
    <row r="1290" spans="2:7">
      <c r="B1290" s="235">
        <v>64.150000000000006</v>
      </c>
      <c r="C1290" s="235">
        <v>2.4409999999999998</v>
      </c>
      <c r="E1290">
        <f t="shared" si="40"/>
        <v>64.25</v>
      </c>
      <c r="G1290">
        <f t="shared" si="41"/>
        <v>32.125</v>
      </c>
    </row>
    <row r="1291" spans="2:7">
      <c r="B1291" s="235">
        <v>64.2</v>
      </c>
      <c r="C1291" s="235">
        <v>2.4470000000000001</v>
      </c>
      <c r="E1291">
        <f t="shared" si="40"/>
        <v>64.3</v>
      </c>
      <c r="G1291">
        <f t="shared" si="41"/>
        <v>32.15</v>
      </c>
    </row>
    <row r="1292" spans="2:7">
      <c r="B1292" s="235">
        <v>64.25</v>
      </c>
      <c r="C1292" s="235">
        <v>2.4369999999999998</v>
      </c>
      <c r="E1292">
        <f t="shared" si="40"/>
        <v>64.349999999999994</v>
      </c>
      <c r="G1292">
        <f t="shared" si="41"/>
        <v>32.174999999999997</v>
      </c>
    </row>
    <row r="1293" spans="2:7">
      <c r="B1293" s="235">
        <v>64.3</v>
      </c>
      <c r="C1293" s="235">
        <v>2.3660000000000001</v>
      </c>
      <c r="E1293">
        <f t="shared" si="40"/>
        <v>64.399999999999991</v>
      </c>
      <c r="G1293">
        <f t="shared" si="41"/>
        <v>32.199999999999996</v>
      </c>
    </row>
    <row r="1294" spans="2:7">
      <c r="B1294" s="235">
        <v>64.349999999999994</v>
      </c>
      <c r="C1294" s="235">
        <v>2.3610000000000002</v>
      </c>
      <c r="E1294">
        <f t="shared" si="40"/>
        <v>64.449999999999989</v>
      </c>
      <c r="G1294">
        <f t="shared" si="41"/>
        <v>32.224999999999994</v>
      </c>
    </row>
    <row r="1295" spans="2:7">
      <c r="B1295" s="235">
        <v>64.400000000000006</v>
      </c>
      <c r="C1295" s="235">
        <v>2.3610000000000002</v>
      </c>
      <c r="E1295">
        <f t="shared" si="40"/>
        <v>64.5</v>
      </c>
      <c r="G1295">
        <f t="shared" si="41"/>
        <v>32.25</v>
      </c>
    </row>
    <row r="1296" spans="2:7">
      <c r="B1296" s="235">
        <v>64.45</v>
      </c>
      <c r="C1296" s="235">
        <v>2.3559999999999999</v>
      </c>
      <c r="E1296">
        <f t="shared" si="40"/>
        <v>64.55</v>
      </c>
      <c r="G1296">
        <f t="shared" si="41"/>
        <v>32.274999999999999</v>
      </c>
    </row>
    <row r="1297" spans="2:7">
      <c r="B1297" s="235">
        <v>64.5</v>
      </c>
      <c r="C1297" s="235">
        <v>2.2799999999999998</v>
      </c>
      <c r="E1297">
        <f t="shared" si="40"/>
        <v>64.599999999999994</v>
      </c>
      <c r="G1297">
        <f t="shared" si="41"/>
        <v>32.299999999999997</v>
      </c>
    </row>
    <row r="1298" spans="2:7">
      <c r="B1298" s="235">
        <v>64.55</v>
      </c>
      <c r="C1298" s="235">
        <v>2.27</v>
      </c>
      <c r="E1298">
        <f t="shared" si="40"/>
        <v>64.649999999999991</v>
      </c>
      <c r="G1298">
        <f t="shared" si="41"/>
        <v>32.324999999999996</v>
      </c>
    </row>
    <row r="1299" spans="2:7">
      <c r="B1299" s="235">
        <v>64.599999999999994</v>
      </c>
      <c r="C1299" s="235">
        <v>2.27</v>
      </c>
      <c r="E1299">
        <f t="shared" si="40"/>
        <v>64.699999999999989</v>
      </c>
      <c r="G1299">
        <f t="shared" si="41"/>
        <v>32.349999999999994</v>
      </c>
    </row>
    <row r="1300" spans="2:7">
      <c r="B1300" s="235">
        <v>64.650000000000006</v>
      </c>
      <c r="C1300" s="235">
        <v>2.2650000000000001</v>
      </c>
      <c r="E1300">
        <f t="shared" si="40"/>
        <v>64.75</v>
      </c>
      <c r="G1300">
        <f t="shared" si="41"/>
        <v>32.375</v>
      </c>
    </row>
    <row r="1301" spans="2:7">
      <c r="B1301" s="235">
        <v>64.7</v>
      </c>
      <c r="C1301" s="235">
        <v>2.1850000000000001</v>
      </c>
      <c r="E1301">
        <f t="shared" si="40"/>
        <v>64.8</v>
      </c>
      <c r="G1301">
        <f t="shared" si="41"/>
        <v>32.4</v>
      </c>
    </row>
    <row r="1302" spans="2:7">
      <c r="B1302" s="235">
        <v>64.75</v>
      </c>
      <c r="C1302" s="235">
        <v>2.1800000000000002</v>
      </c>
      <c r="E1302">
        <f t="shared" si="40"/>
        <v>64.849999999999994</v>
      </c>
      <c r="G1302">
        <f t="shared" si="41"/>
        <v>32.424999999999997</v>
      </c>
    </row>
    <row r="1303" spans="2:7">
      <c r="B1303" s="235">
        <v>64.8</v>
      </c>
      <c r="C1303" s="235">
        <v>2.1800000000000002</v>
      </c>
      <c r="E1303">
        <f t="shared" si="40"/>
        <v>64.899999999999991</v>
      </c>
      <c r="G1303">
        <f t="shared" si="41"/>
        <v>32.449999999999996</v>
      </c>
    </row>
    <row r="1304" spans="2:7">
      <c r="B1304" s="235">
        <v>64.849999999999994</v>
      </c>
      <c r="C1304" s="235">
        <v>2.1749999999999998</v>
      </c>
      <c r="E1304">
        <f t="shared" si="40"/>
        <v>64.949999999999989</v>
      </c>
      <c r="G1304">
        <f t="shared" si="41"/>
        <v>32.474999999999994</v>
      </c>
    </row>
    <row r="1305" spans="2:7">
      <c r="B1305" s="235">
        <v>64.900000000000006</v>
      </c>
      <c r="C1305" s="235">
        <v>2.089</v>
      </c>
      <c r="E1305">
        <f t="shared" si="40"/>
        <v>65</v>
      </c>
      <c r="G1305">
        <f t="shared" si="41"/>
        <v>32.5</v>
      </c>
    </row>
    <row r="1306" spans="2:7">
      <c r="B1306" s="235">
        <v>64.95</v>
      </c>
      <c r="C1306" s="235">
        <v>2.0790000000000002</v>
      </c>
      <c r="E1306">
        <f t="shared" si="40"/>
        <v>65.05</v>
      </c>
      <c r="G1306">
        <f t="shared" si="41"/>
        <v>32.524999999999999</v>
      </c>
    </row>
    <row r="1307" spans="2:7">
      <c r="B1307" s="235">
        <v>65</v>
      </c>
      <c r="C1307" s="235">
        <v>2.0840000000000001</v>
      </c>
      <c r="E1307">
        <f t="shared" si="40"/>
        <v>65.099999999999994</v>
      </c>
      <c r="G1307">
        <f t="shared" si="41"/>
        <v>32.549999999999997</v>
      </c>
    </row>
    <row r="1308" spans="2:7">
      <c r="B1308" s="235">
        <v>65.05</v>
      </c>
      <c r="C1308" s="235">
        <v>2.0790000000000002</v>
      </c>
      <c r="E1308">
        <f t="shared" si="40"/>
        <v>65.149999999999991</v>
      </c>
      <c r="G1308">
        <f t="shared" si="41"/>
        <v>32.574999999999996</v>
      </c>
    </row>
    <row r="1309" spans="2:7">
      <c r="B1309" s="235">
        <v>65.099999999999994</v>
      </c>
      <c r="C1309" s="235">
        <v>1.998</v>
      </c>
      <c r="E1309">
        <f t="shared" si="40"/>
        <v>65.199999999999989</v>
      </c>
      <c r="G1309">
        <f t="shared" si="41"/>
        <v>32.599999999999994</v>
      </c>
    </row>
    <row r="1310" spans="2:7">
      <c r="B1310" s="235">
        <v>65.150000000000006</v>
      </c>
      <c r="C1310" s="235">
        <v>1.988</v>
      </c>
      <c r="E1310">
        <f t="shared" si="40"/>
        <v>65.25</v>
      </c>
      <c r="G1310">
        <f t="shared" si="41"/>
        <v>32.625</v>
      </c>
    </row>
    <row r="1311" spans="2:7">
      <c r="B1311" s="235">
        <v>65.2</v>
      </c>
      <c r="C1311" s="235">
        <v>1.988</v>
      </c>
      <c r="E1311">
        <f t="shared" si="40"/>
        <v>65.3</v>
      </c>
      <c r="G1311">
        <f t="shared" si="41"/>
        <v>32.65</v>
      </c>
    </row>
    <row r="1312" spans="2:7">
      <c r="B1312" s="235">
        <v>65.25</v>
      </c>
      <c r="C1312" s="235">
        <v>1.9830000000000001</v>
      </c>
      <c r="E1312">
        <f t="shared" si="40"/>
        <v>65.349999999999994</v>
      </c>
      <c r="G1312">
        <f t="shared" si="41"/>
        <v>32.674999999999997</v>
      </c>
    </row>
    <row r="1313" spans="2:7">
      <c r="B1313" s="235">
        <v>65.3</v>
      </c>
      <c r="C1313" s="235">
        <v>1.9019999999999999</v>
      </c>
      <c r="E1313">
        <f t="shared" si="40"/>
        <v>65.399999999999991</v>
      </c>
      <c r="G1313">
        <f t="shared" si="41"/>
        <v>32.699999999999996</v>
      </c>
    </row>
    <row r="1314" spans="2:7">
      <c r="B1314" s="235">
        <v>65.349999999999994</v>
      </c>
      <c r="C1314" s="235">
        <v>1.8979999999999999</v>
      </c>
      <c r="E1314">
        <f t="shared" si="40"/>
        <v>65.449999999999989</v>
      </c>
      <c r="G1314">
        <f t="shared" si="41"/>
        <v>32.724999999999994</v>
      </c>
    </row>
    <row r="1315" spans="2:7">
      <c r="B1315" s="235">
        <v>65.400000000000006</v>
      </c>
      <c r="C1315" s="235">
        <v>1.8919999999999999</v>
      </c>
      <c r="E1315">
        <f t="shared" si="40"/>
        <v>65.5</v>
      </c>
      <c r="G1315">
        <f t="shared" si="41"/>
        <v>32.75</v>
      </c>
    </row>
    <row r="1316" spans="2:7">
      <c r="B1316" s="235">
        <v>65.45</v>
      </c>
      <c r="C1316" s="235">
        <v>1.8879999999999999</v>
      </c>
      <c r="E1316">
        <f t="shared" si="40"/>
        <v>65.55</v>
      </c>
      <c r="G1316">
        <f t="shared" si="41"/>
        <v>32.774999999999999</v>
      </c>
    </row>
    <row r="1317" spans="2:7">
      <c r="B1317" s="235">
        <v>65.5</v>
      </c>
      <c r="C1317" s="235">
        <v>1.8169999999999999</v>
      </c>
      <c r="E1317">
        <f t="shared" si="40"/>
        <v>65.599999999999994</v>
      </c>
      <c r="G1317">
        <f t="shared" si="41"/>
        <v>32.799999999999997</v>
      </c>
    </row>
    <row r="1318" spans="2:7">
      <c r="B1318" s="235">
        <v>65.55</v>
      </c>
      <c r="C1318" s="235">
        <v>1.802</v>
      </c>
      <c r="E1318">
        <f t="shared" si="40"/>
        <v>65.649999999999991</v>
      </c>
      <c r="G1318">
        <f t="shared" si="41"/>
        <v>32.824999999999996</v>
      </c>
    </row>
    <row r="1319" spans="2:7">
      <c r="B1319" s="235">
        <v>65.599999999999994</v>
      </c>
      <c r="C1319" s="235">
        <v>1.8069999999999999</v>
      </c>
      <c r="E1319">
        <f t="shared" si="40"/>
        <v>65.699999999999989</v>
      </c>
      <c r="G1319">
        <f t="shared" si="41"/>
        <v>32.849999999999994</v>
      </c>
    </row>
    <row r="1320" spans="2:7">
      <c r="B1320" s="235">
        <v>65.650000000000006</v>
      </c>
      <c r="C1320" s="235">
        <v>1.802</v>
      </c>
      <c r="E1320">
        <f t="shared" si="40"/>
        <v>65.75</v>
      </c>
      <c r="G1320">
        <f t="shared" si="41"/>
        <v>32.875</v>
      </c>
    </row>
    <row r="1321" spans="2:7">
      <c r="B1321" s="235">
        <v>65.7</v>
      </c>
      <c r="C1321" s="235">
        <v>1.7310000000000001</v>
      </c>
      <c r="E1321">
        <f t="shared" si="40"/>
        <v>65.8</v>
      </c>
      <c r="G1321">
        <f t="shared" si="41"/>
        <v>32.9</v>
      </c>
    </row>
    <row r="1322" spans="2:7">
      <c r="B1322" s="235">
        <v>65.75</v>
      </c>
      <c r="C1322" s="235">
        <v>1.7210000000000001</v>
      </c>
      <c r="E1322">
        <f t="shared" si="40"/>
        <v>65.849999999999994</v>
      </c>
      <c r="G1322">
        <f t="shared" si="41"/>
        <v>32.924999999999997</v>
      </c>
    </row>
    <row r="1323" spans="2:7">
      <c r="B1323" s="235">
        <v>65.8</v>
      </c>
      <c r="C1323" s="235">
        <v>1.7210000000000001</v>
      </c>
      <c r="E1323">
        <f t="shared" si="40"/>
        <v>65.899999999999991</v>
      </c>
      <c r="G1323">
        <f t="shared" si="41"/>
        <v>32.949999999999996</v>
      </c>
    </row>
    <row r="1324" spans="2:7">
      <c r="B1324" s="235">
        <v>65.849999999999994</v>
      </c>
      <c r="C1324" s="235">
        <v>1.7210000000000001</v>
      </c>
      <c r="E1324">
        <f t="shared" si="40"/>
        <v>65.949999999999989</v>
      </c>
      <c r="G1324">
        <f t="shared" si="41"/>
        <v>32.974999999999994</v>
      </c>
    </row>
    <row r="1325" spans="2:7">
      <c r="B1325" s="235">
        <v>65.900000000000006</v>
      </c>
      <c r="C1325" s="235">
        <v>1.6559999999999999</v>
      </c>
      <c r="E1325">
        <f t="shared" si="40"/>
        <v>66</v>
      </c>
      <c r="G1325">
        <f t="shared" si="41"/>
        <v>33</v>
      </c>
    </row>
    <row r="1326" spans="2:7">
      <c r="B1326" s="235">
        <v>65.95</v>
      </c>
      <c r="C1326" s="235">
        <v>1.6459999999999999</v>
      </c>
      <c r="E1326">
        <f t="shared" si="40"/>
        <v>66.05</v>
      </c>
      <c r="G1326">
        <f t="shared" si="41"/>
        <v>33.024999999999999</v>
      </c>
    </row>
    <row r="1327" spans="2:7">
      <c r="B1327" s="235">
        <v>66</v>
      </c>
      <c r="C1327" s="235">
        <v>1.651</v>
      </c>
      <c r="E1327">
        <f t="shared" si="40"/>
        <v>66.099999999999994</v>
      </c>
      <c r="G1327">
        <f t="shared" si="41"/>
        <v>33.049999999999997</v>
      </c>
    </row>
    <row r="1328" spans="2:7">
      <c r="B1328" s="235">
        <v>66.05</v>
      </c>
      <c r="C1328" s="235">
        <v>1.6459999999999999</v>
      </c>
      <c r="E1328">
        <f t="shared" si="40"/>
        <v>66.149999999999991</v>
      </c>
      <c r="G1328">
        <f t="shared" si="41"/>
        <v>33.074999999999996</v>
      </c>
    </row>
    <row r="1329" spans="2:7">
      <c r="B1329" s="235">
        <v>66.099999999999994</v>
      </c>
      <c r="C1329" s="235">
        <v>1.585</v>
      </c>
      <c r="E1329">
        <f t="shared" si="40"/>
        <v>66.199999999999989</v>
      </c>
      <c r="G1329">
        <f t="shared" si="41"/>
        <v>33.099999999999994</v>
      </c>
    </row>
    <row r="1330" spans="2:7">
      <c r="B1330" s="235">
        <v>66.150000000000006</v>
      </c>
      <c r="C1330" s="235">
        <v>1.58</v>
      </c>
      <c r="E1330">
        <f t="shared" si="40"/>
        <v>66.25</v>
      </c>
      <c r="G1330">
        <f t="shared" si="41"/>
        <v>33.125</v>
      </c>
    </row>
    <row r="1331" spans="2:7">
      <c r="B1331" s="235">
        <v>66.2</v>
      </c>
      <c r="C1331" s="235">
        <v>1.58</v>
      </c>
      <c r="E1331">
        <f t="shared" si="40"/>
        <v>66.3</v>
      </c>
      <c r="G1331">
        <f t="shared" si="41"/>
        <v>33.15</v>
      </c>
    </row>
    <row r="1332" spans="2:7">
      <c r="B1332" s="235">
        <v>66.25</v>
      </c>
      <c r="C1332" s="235">
        <v>1.58</v>
      </c>
      <c r="E1332">
        <f t="shared" si="40"/>
        <v>66.349999999999994</v>
      </c>
      <c r="G1332">
        <f t="shared" si="41"/>
        <v>33.174999999999997</v>
      </c>
    </row>
    <row r="1333" spans="2:7">
      <c r="B1333" s="235">
        <v>66.3</v>
      </c>
      <c r="C1333" s="235">
        <v>1.53</v>
      </c>
      <c r="E1333">
        <f t="shared" si="40"/>
        <v>66.399999999999991</v>
      </c>
      <c r="G1333">
        <f t="shared" si="41"/>
        <v>33.199999999999996</v>
      </c>
    </row>
    <row r="1334" spans="2:7">
      <c r="B1334" s="235">
        <v>66.349999999999994</v>
      </c>
      <c r="C1334" s="235">
        <v>1.52</v>
      </c>
      <c r="E1334">
        <f t="shared" si="40"/>
        <v>66.449999999999989</v>
      </c>
      <c r="G1334">
        <f t="shared" si="41"/>
        <v>33.224999999999994</v>
      </c>
    </row>
    <row r="1335" spans="2:7">
      <c r="B1335" s="235">
        <v>66.400000000000006</v>
      </c>
      <c r="C1335" s="235">
        <v>1.5249999999999999</v>
      </c>
      <c r="E1335">
        <f t="shared" si="40"/>
        <v>66.5</v>
      </c>
      <c r="G1335">
        <f t="shared" si="41"/>
        <v>33.25</v>
      </c>
    </row>
    <row r="1336" spans="2:7">
      <c r="B1336" s="235">
        <v>66.45</v>
      </c>
      <c r="C1336" s="235">
        <v>1.52</v>
      </c>
      <c r="E1336">
        <f t="shared" si="40"/>
        <v>66.55</v>
      </c>
      <c r="G1336">
        <f t="shared" si="41"/>
        <v>33.274999999999999</v>
      </c>
    </row>
    <row r="1337" spans="2:7">
      <c r="B1337" s="235">
        <v>66.5</v>
      </c>
      <c r="C1337" s="235">
        <v>1.4790000000000001</v>
      </c>
      <c r="E1337">
        <f t="shared" si="40"/>
        <v>66.599999999999994</v>
      </c>
      <c r="G1337">
        <f t="shared" si="41"/>
        <v>33.299999999999997</v>
      </c>
    </row>
    <row r="1338" spans="2:7">
      <c r="B1338" s="235">
        <v>66.55</v>
      </c>
      <c r="C1338" s="235">
        <v>1.4750000000000001</v>
      </c>
      <c r="E1338">
        <f t="shared" si="40"/>
        <v>66.649999999999991</v>
      </c>
      <c r="G1338">
        <f t="shared" si="41"/>
        <v>33.324999999999996</v>
      </c>
    </row>
    <row r="1339" spans="2:7">
      <c r="B1339" s="235">
        <v>66.599999999999994</v>
      </c>
      <c r="C1339" s="235">
        <v>1.4750000000000001</v>
      </c>
      <c r="E1339">
        <f t="shared" si="40"/>
        <v>66.699999999999989</v>
      </c>
      <c r="G1339">
        <f t="shared" si="41"/>
        <v>33.349999999999994</v>
      </c>
    </row>
    <row r="1340" spans="2:7">
      <c r="B1340" s="235">
        <v>66.650000000000006</v>
      </c>
      <c r="C1340" s="235">
        <v>1.4690000000000001</v>
      </c>
      <c r="E1340">
        <f t="shared" si="40"/>
        <v>66.75</v>
      </c>
      <c r="G1340">
        <f t="shared" si="41"/>
        <v>33.375</v>
      </c>
    </row>
    <row r="1341" spans="2:7">
      <c r="B1341" s="235">
        <v>66.7</v>
      </c>
      <c r="C1341" s="235">
        <v>1.4390000000000001</v>
      </c>
      <c r="E1341">
        <f t="shared" si="40"/>
        <v>66.8</v>
      </c>
      <c r="G1341">
        <f t="shared" si="41"/>
        <v>33.4</v>
      </c>
    </row>
    <row r="1342" spans="2:7">
      <c r="B1342" s="235">
        <v>66.75</v>
      </c>
      <c r="C1342" s="235">
        <v>1.4339999999999999</v>
      </c>
      <c r="E1342">
        <f t="shared" si="40"/>
        <v>66.849999999999994</v>
      </c>
      <c r="G1342">
        <f t="shared" si="41"/>
        <v>33.424999999999997</v>
      </c>
    </row>
    <row r="1343" spans="2:7">
      <c r="B1343" s="235">
        <v>66.8</v>
      </c>
      <c r="C1343" s="235">
        <v>1.4339999999999999</v>
      </c>
      <c r="E1343">
        <f t="shared" si="40"/>
        <v>66.899999999999991</v>
      </c>
      <c r="G1343">
        <f t="shared" si="41"/>
        <v>33.449999999999996</v>
      </c>
    </row>
    <row r="1344" spans="2:7">
      <c r="B1344" s="235">
        <v>66.849999999999994</v>
      </c>
      <c r="C1344" s="235">
        <v>1.4339999999999999</v>
      </c>
      <c r="E1344">
        <f t="shared" si="40"/>
        <v>66.949999999999989</v>
      </c>
      <c r="G1344">
        <f t="shared" si="41"/>
        <v>33.474999999999994</v>
      </c>
    </row>
    <row r="1345" spans="2:7">
      <c r="B1345" s="235">
        <v>66.900000000000006</v>
      </c>
      <c r="C1345" s="235">
        <v>1.409</v>
      </c>
      <c r="E1345">
        <f t="shared" si="40"/>
        <v>67</v>
      </c>
      <c r="G1345">
        <f t="shared" si="41"/>
        <v>33.5</v>
      </c>
    </row>
    <row r="1346" spans="2:7">
      <c r="B1346" s="235">
        <v>66.95</v>
      </c>
      <c r="C1346" s="235">
        <v>1.4039999999999999</v>
      </c>
      <c r="E1346">
        <f t="shared" si="40"/>
        <v>67.05</v>
      </c>
      <c r="G1346">
        <f t="shared" si="41"/>
        <v>33.524999999999999</v>
      </c>
    </row>
    <row r="1347" spans="2:7">
      <c r="B1347" s="235">
        <v>67</v>
      </c>
      <c r="C1347" s="235">
        <v>1.4039999999999999</v>
      </c>
      <c r="E1347">
        <f t="shared" si="40"/>
        <v>67.099999999999994</v>
      </c>
      <c r="G1347">
        <f t="shared" si="41"/>
        <v>33.549999999999997</v>
      </c>
    </row>
    <row r="1348" spans="2:7">
      <c r="B1348" s="235">
        <v>67.05</v>
      </c>
      <c r="C1348" s="235">
        <v>1.4039999999999999</v>
      </c>
      <c r="E1348">
        <f t="shared" si="40"/>
        <v>67.149999999999991</v>
      </c>
      <c r="G1348">
        <f t="shared" si="41"/>
        <v>33.574999999999996</v>
      </c>
    </row>
    <row r="1349" spans="2:7">
      <c r="B1349" s="235">
        <v>67.099999999999994</v>
      </c>
      <c r="C1349" s="235">
        <v>1.3939999999999999</v>
      </c>
      <c r="E1349">
        <f t="shared" si="40"/>
        <v>67.199999999999989</v>
      </c>
      <c r="G1349">
        <f t="shared" si="41"/>
        <v>33.599999999999994</v>
      </c>
    </row>
    <row r="1350" spans="2:7">
      <c r="B1350" s="235">
        <v>67.150000000000006</v>
      </c>
      <c r="C1350" s="235">
        <v>1.389</v>
      </c>
      <c r="E1350">
        <f t="shared" si="40"/>
        <v>67.25</v>
      </c>
      <c r="G1350">
        <f t="shared" si="41"/>
        <v>33.625</v>
      </c>
    </row>
    <row r="1351" spans="2:7">
      <c r="B1351" s="235">
        <v>67.2</v>
      </c>
      <c r="C1351" s="235">
        <v>1.389</v>
      </c>
      <c r="E1351">
        <f t="shared" si="40"/>
        <v>67.3</v>
      </c>
      <c r="G1351">
        <f t="shared" si="41"/>
        <v>33.65</v>
      </c>
    </row>
    <row r="1352" spans="2:7">
      <c r="B1352" s="235">
        <v>67.25</v>
      </c>
      <c r="C1352" s="235">
        <v>1.3839999999999999</v>
      </c>
      <c r="E1352">
        <f t="shared" ref="E1352:E1415" si="42">B1352+0.1</f>
        <v>67.349999999999994</v>
      </c>
      <c r="G1352">
        <f t="shared" ref="G1352:G1415" si="43">0.5*E1352</f>
        <v>33.674999999999997</v>
      </c>
    </row>
    <row r="1353" spans="2:7">
      <c r="B1353" s="235">
        <v>67.3</v>
      </c>
      <c r="C1353" s="235">
        <v>1.389</v>
      </c>
      <c r="E1353">
        <f t="shared" si="42"/>
        <v>67.399999999999991</v>
      </c>
      <c r="G1353">
        <f t="shared" si="43"/>
        <v>33.699999999999996</v>
      </c>
    </row>
    <row r="1354" spans="2:7">
      <c r="B1354" s="235">
        <v>67.349999999999994</v>
      </c>
      <c r="C1354" s="235">
        <v>1.3839999999999999</v>
      </c>
      <c r="E1354">
        <f t="shared" si="42"/>
        <v>67.449999999999989</v>
      </c>
      <c r="G1354">
        <f t="shared" si="43"/>
        <v>33.724999999999994</v>
      </c>
    </row>
    <row r="1355" spans="2:7">
      <c r="B1355" s="235">
        <v>67.400000000000006</v>
      </c>
      <c r="C1355" s="235">
        <v>1.3839999999999999</v>
      </c>
      <c r="E1355">
        <f t="shared" si="42"/>
        <v>67.5</v>
      </c>
      <c r="G1355">
        <f t="shared" si="43"/>
        <v>33.75</v>
      </c>
    </row>
    <row r="1356" spans="2:7">
      <c r="B1356" s="235">
        <v>67.45</v>
      </c>
      <c r="C1356" s="235">
        <v>1.379</v>
      </c>
      <c r="E1356">
        <f t="shared" si="42"/>
        <v>67.55</v>
      </c>
      <c r="G1356">
        <f t="shared" si="43"/>
        <v>33.774999999999999</v>
      </c>
    </row>
    <row r="1357" spans="2:7">
      <c r="B1357" s="235">
        <v>67.5</v>
      </c>
      <c r="C1357" s="235">
        <v>1.389</v>
      </c>
      <c r="E1357">
        <f t="shared" si="42"/>
        <v>67.599999999999994</v>
      </c>
      <c r="G1357">
        <f t="shared" si="43"/>
        <v>33.799999999999997</v>
      </c>
    </row>
    <row r="1358" spans="2:7">
      <c r="B1358" s="235">
        <v>67.55</v>
      </c>
      <c r="C1358" s="235">
        <v>1.3839999999999999</v>
      </c>
      <c r="E1358">
        <f t="shared" si="42"/>
        <v>67.649999999999991</v>
      </c>
      <c r="G1358">
        <f t="shared" si="43"/>
        <v>33.824999999999996</v>
      </c>
    </row>
    <row r="1359" spans="2:7">
      <c r="B1359" s="235">
        <v>67.599999999999994</v>
      </c>
      <c r="C1359" s="235">
        <v>1.3839999999999999</v>
      </c>
      <c r="E1359">
        <f t="shared" si="42"/>
        <v>67.699999999999989</v>
      </c>
      <c r="G1359">
        <f t="shared" si="43"/>
        <v>33.849999999999994</v>
      </c>
    </row>
    <row r="1360" spans="2:7">
      <c r="B1360" s="235">
        <v>67.650000000000006</v>
      </c>
      <c r="C1360" s="235">
        <v>1.3839999999999999</v>
      </c>
      <c r="E1360">
        <f t="shared" si="42"/>
        <v>67.75</v>
      </c>
      <c r="G1360">
        <f t="shared" si="43"/>
        <v>33.875</v>
      </c>
    </row>
    <row r="1361" spans="2:7">
      <c r="B1361" s="235">
        <v>67.7</v>
      </c>
      <c r="C1361" s="235">
        <v>1.4039999999999999</v>
      </c>
      <c r="E1361">
        <f t="shared" si="42"/>
        <v>67.8</v>
      </c>
      <c r="G1361">
        <f t="shared" si="43"/>
        <v>33.9</v>
      </c>
    </row>
    <row r="1362" spans="2:7">
      <c r="B1362" s="235">
        <v>67.75</v>
      </c>
      <c r="C1362" s="235">
        <v>1.399</v>
      </c>
      <c r="E1362">
        <f t="shared" si="42"/>
        <v>67.849999999999994</v>
      </c>
      <c r="G1362">
        <f t="shared" si="43"/>
        <v>33.924999999999997</v>
      </c>
    </row>
    <row r="1363" spans="2:7">
      <c r="B1363" s="235">
        <v>67.8</v>
      </c>
      <c r="C1363" s="235">
        <v>1.399</v>
      </c>
      <c r="E1363">
        <f t="shared" si="42"/>
        <v>67.899999999999991</v>
      </c>
      <c r="G1363">
        <f t="shared" si="43"/>
        <v>33.949999999999996</v>
      </c>
    </row>
    <row r="1364" spans="2:7">
      <c r="B1364" s="235">
        <v>67.849999999999994</v>
      </c>
      <c r="C1364" s="235">
        <v>1.3939999999999999</v>
      </c>
      <c r="E1364">
        <f t="shared" si="42"/>
        <v>67.949999999999989</v>
      </c>
      <c r="G1364">
        <f t="shared" si="43"/>
        <v>33.974999999999994</v>
      </c>
    </row>
    <row r="1365" spans="2:7">
      <c r="B1365" s="235">
        <v>67.900000000000006</v>
      </c>
      <c r="C1365" s="235">
        <v>1.429</v>
      </c>
      <c r="E1365">
        <f t="shared" si="42"/>
        <v>68</v>
      </c>
      <c r="G1365">
        <f t="shared" si="43"/>
        <v>34</v>
      </c>
    </row>
    <row r="1366" spans="2:7">
      <c r="B1366" s="235">
        <v>67.95</v>
      </c>
      <c r="C1366" s="235">
        <v>1.419</v>
      </c>
      <c r="E1366">
        <f t="shared" si="42"/>
        <v>68.05</v>
      </c>
      <c r="G1366">
        <f t="shared" si="43"/>
        <v>34.024999999999999</v>
      </c>
    </row>
    <row r="1367" spans="2:7">
      <c r="B1367" s="235">
        <v>68</v>
      </c>
      <c r="C1367" s="235">
        <v>1.4239999999999999</v>
      </c>
      <c r="E1367">
        <f t="shared" si="42"/>
        <v>68.099999999999994</v>
      </c>
      <c r="G1367">
        <f t="shared" si="43"/>
        <v>34.049999999999997</v>
      </c>
    </row>
    <row r="1368" spans="2:7">
      <c r="B1368" s="235">
        <v>68.05</v>
      </c>
      <c r="C1368" s="235">
        <v>1.419</v>
      </c>
      <c r="E1368">
        <f t="shared" si="42"/>
        <v>68.149999999999991</v>
      </c>
      <c r="G1368">
        <f t="shared" si="43"/>
        <v>34.074999999999996</v>
      </c>
    </row>
    <row r="1369" spans="2:7">
      <c r="B1369" s="235">
        <v>68.099999999999994</v>
      </c>
      <c r="C1369" s="235">
        <v>1.4650000000000001</v>
      </c>
      <c r="E1369">
        <f t="shared" si="42"/>
        <v>68.199999999999989</v>
      </c>
      <c r="G1369">
        <f t="shared" si="43"/>
        <v>34.099999999999994</v>
      </c>
    </row>
    <row r="1370" spans="2:7">
      <c r="B1370" s="235">
        <v>68.150000000000006</v>
      </c>
      <c r="C1370" s="235">
        <v>1.4590000000000001</v>
      </c>
      <c r="E1370">
        <f t="shared" si="42"/>
        <v>68.25</v>
      </c>
      <c r="G1370">
        <f t="shared" si="43"/>
        <v>34.125</v>
      </c>
    </row>
    <row r="1371" spans="2:7">
      <c r="B1371" s="235">
        <v>68.2</v>
      </c>
      <c r="C1371" s="235">
        <v>1.4590000000000001</v>
      </c>
      <c r="E1371">
        <f t="shared" si="42"/>
        <v>68.3</v>
      </c>
      <c r="G1371">
        <f t="shared" si="43"/>
        <v>34.15</v>
      </c>
    </row>
    <row r="1372" spans="2:7">
      <c r="B1372" s="235">
        <v>68.25</v>
      </c>
      <c r="C1372" s="235">
        <v>1.454</v>
      </c>
      <c r="E1372">
        <f t="shared" si="42"/>
        <v>68.349999999999994</v>
      </c>
      <c r="G1372">
        <f t="shared" si="43"/>
        <v>34.174999999999997</v>
      </c>
    </row>
    <row r="1373" spans="2:7">
      <c r="B1373" s="235">
        <v>68.3</v>
      </c>
      <c r="C1373" s="235">
        <v>1.5049999999999999</v>
      </c>
      <c r="E1373">
        <f t="shared" si="42"/>
        <v>68.399999999999991</v>
      </c>
      <c r="G1373">
        <f t="shared" si="43"/>
        <v>34.199999999999996</v>
      </c>
    </row>
    <row r="1374" spans="2:7">
      <c r="B1374" s="235">
        <v>68.349999999999994</v>
      </c>
      <c r="C1374" s="235">
        <v>1.5</v>
      </c>
      <c r="E1374">
        <f t="shared" si="42"/>
        <v>68.449999999999989</v>
      </c>
      <c r="G1374">
        <f t="shared" si="43"/>
        <v>34.224999999999994</v>
      </c>
    </row>
    <row r="1375" spans="2:7">
      <c r="B1375" s="235">
        <v>68.400000000000006</v>
      </c>
      <c r="C1375" s="235">
        <v>1.5</v>
      </c>
      <c r="E1375">
        <f t="shared" si="42"/>
        <v>68.5</v>
      </c>
      <c r="G1375">
        <f t="shared" si="43"/>
        <v>34.25</v>
      </c>
    </row>
    <row r="1376" spans="2:7">
      <c r="B1376" s="235">
        <v>68.45</v>
      </c>
      <c r="C1376" s="235">
        <v>1.5</v>
      </c>
      <c r="E1376">
        <f t="shared" si="42"/>
        <v>68.55</v>
      </c>
      <c r="G1376">
        <f t="shared" si="43"/>
        <v>34.274999999999999</v>
      </c>
    </row>
    <row r="1377" spans="2:7">
      <c r="B1377" s="235">
        <v>68.5</v>
      </c>
      <c r="C1377" s="235">
        <v>1.5649999999999999</v>
      </c>
      <c r="E1377">
        <f t="shared" si="42"/>
        <v>68.599999999999994</v>
      </c>
      <c r="G1377">
        <f t="shared" si="43"/>
        <v>34.299999999999997</v>
      </c>
    </row>
    <row r="1378" spans="2:7">
      <c r="B1378" s="235">
        <v>68.55</v>
      </c>
      <c r="C1378" s="235">
        <v>1.5549999999999999</v>
      </c>
      <c r="E1378">
        <f t="shared" si="42"/>
        <v>68.649999999999991</v>
      </c>
      <c r="G1378">
        <f t="shared" si="43"/>
        <v>34.324999999999996</v>
      </c>
    </row>
    <row r="1379" spans="2:7">
      <c r="B1379" s="235">
        <v>68.599999999999994</v>
      </c>
      <c r="C1379" s="235">
        <v>1.5549999999999999</v>
      </c>
      <c r="E1379">
        <f t="shared" si="42"/>
        <v>68.699999999999989</v>
      </c>
      <c r="G1379">
        <f t="shared" si="43"/>
        <v>34.349999999999994</v>
      </c>
    </row>
    <row r="1380" spans="2:7">
      <c r="B1380" s="235">
        <v>68.650000000000006</v>
      </c>
      <c r="C1380" s="235">
        <v>1.5549999999999999</v>
      </c>
      <c r="E1380">
        <f t="shared" si="42"/>
        <v>68.75</v>
      </c>
      <c r="G1380">
        <f t="shared" si="43"/>
        <v>34.375</v>
      </c>
    </row>
    <row r="1381" spans="2:7">
      <c r="B1381" s="235">
        <v>68.7</v>
      </c>
      <c r="C1381" s="235">
        <v>1.6259999999999999</v>
      </c>
      <c r="E1381">
        <f t="shared" si="42"/>
        <v>68.8</v>
      </c>
      <c r="G1381">
        <f t="shared" si="43"/>
        <v>34.4</v>
      </c>
    </row>
    <row r="1382" spans="2:7">
      <c r="B1382" s="235">
        <v>68.75</v>
      </c>
      <c r="C1382" s="235">
        <v>1.62</v>
      </c>
      <c r="E1382">
        <f t="shared" si="42"/>
        <v>68.849999999999994</v>
      </c>
      <c r="G1382">
        <f t="shared" si="43"/>
        <v>34.424999999999997</v>
      </c>
    </row>
    <row r="1383" spans="2:7">
      <c r="B1383" s="235">
        <v>68.8</v>
      </c>
      <c r="C1383" s="235">
        <v>1.6259999999999999</v>
      </c>
      <c r="E1383">
        <f t="shared" si="42"/>
        <v>68.899999999999991</v>
      </c>
      <c r="G1383">
        <f t="shared" si="43"/>
        <v>34.449999999999996</v>
      </c>
    </row>
    <row r="1384" spans="2:7">
      <c r="B1384" s="235">
        <v>68.849999999999994</v>
      </c>
      <c r="C1384" s="235">
        <v>1.62</v>
      </c>
      <c r="E1384">
        <f t="shared" si="42"/>
        <v>68.949999999999989</v>
      </c>
      <c r="G1384">
        <f t="shared" si="43"/>
        <v>34.474999999999994</v>
      </c>
    </row>
    <row r="1385" spans="2:7">
      <c r="B1385" s="235">
        <v>68.900000000000006</v>
      </c>
      <c r="C1385" s="235">
        <v>1.7010000000000001</v>
      </c>
      <c r="E1385">
        <f t="shared" si="42"/>
        <v>69</v>
      </c>
      <c r="G1385">
        <f t="shared" si="43"/>
        <v>34.5</v>
      </c>
    </row>
    <row r="1386" spans="2:7">
      <c r="B1386" s="235">
        <v>68.95</v>
      </c>
      <c r="C1386" s="235">
        <v>1.7010000000000001</v>
      </c>
      <c r="E1386">
        <f t="shared" si="42"/>
        <v>69.05</v>
      </c>
      <c r="G1386">
        <f t="shared" si="43"/>
        <v>34.524999999999999</v>
      </c>
    </row>
    <row r="1387" spans="2:7">
      <c r="B1387" s="235">
        <v>69</v>
      </c>
      <c r="C1387" s="235">
        <v>1.696</v>
      </c>
      <c r="E1387">
        <f t="shared" si="42"/>
        <v>69.099999999999994</v>
      </c>
      <c r="G1387">
        <f t="shared" si="43"/>
        <v>34.549999999999997</v>
      </c>
    </row>
    <row r="1388" spans="2:7">
      <c r="B1388" s="235">
        <v>69.05</v>
      </c>
      <c r="C1388" s="235">
        <v>1.6910000000000001</v>
      </c>
      <c r="E1388">
        <f t="shared" si="42"/>
        <v>69.149999999999991</v>
      </c>
      <c r="G1388">
        <f t="shared" si="43"/>
        <v>34.574999999999996</v>
      </c>
    </row>
    <row r="1389" spans="2:7">
      <c r="B1389" s="235">
        <v>69.099999999999994</v>
      </c>
      <c r="C1389" s="235">
        <v>1.7869999999999999</v>
      </c>
      <c r="E1389">
        <f t="shared" si="42"/>
        <v>69.199999999999989</v>
      </c>
      <c r="G1389">
        <f t="shared" si="43"/>
        <v>34.599999999999994</v>
      </c>
    </row>
    <row r="1390" spans="2:7">
      <c r="B1390" s="235">
        <v>69.150000000000006</v>
      </c>
      <c r="C1390" s="235">
        <v>1.782</v>
      </c>
      <c r="E1390">
        <f t="shared" si="42"/>
        <v>69.25</v>
      </c>
      <c r="G1390">
        <f t="shared" si="43"/>
        <v>34.625</v>
      </c>
    </row>
    <row r="1391" spans="2:7">
      <c r="B1391" s="235">
        <v>69.2</v>
      </c>
      <c r="C1391" s="235">
        <v>1.782</v>
      </c>
      <c r="E1391">
        <f t="shared" si="42"/>
        <v>69.3</v>
      </c>
      <c r="G1391">
        <f t="shared" si="43"/>
        <v>34.65</v>
      </c>
    </row>
    <row r="1392" spans="2:7">
      <c r="B1392" s="235">
        <v>69.25</v>
      </c>
      <c r="C1392" s="235">
        <v>1.7769999999999999</v>
      </c>
      <c r="E1392">
        <f t="shared" si="42"/>
        <v>69.349999999999994</v>
      </c>
      <c r="G1392">
        <f t="shared" si="43"/>
        <v>34.674999999999997</v>
      </c>
    </row>
    <row r="1393" spans="2:7">
      <c r="B1393" s="235">
        <v>69.3</v>
      </c>
      <c r="C1393" s="235">
        <v>1.8819999999999999</v>
      </c>
      <c r="E1393">
        <f t="shared" si="42"/>
        <v>69.399999999999991</v>
      </c>
      <c r="G1393">
        <f t="shared" si="43"/>
        <v>34.699999999999996</v>
      </c>
    </row>
    <row r="1394" spans="2:7">
      <c r="B1394" s="235">
        <v>69.349999999999994</v>
      </c>
      <c r="C1394" s="235">
        <v>1.877</v>
      </c>
      <c r="E1394">
        <f t="shared" si="42"/>
        <v>69.449999999999989</v>
      </c>
      <c r="G1394">
        <f t="shared" si="43"/>
        <v>34.724999999999994</v>
      </c>
    </row>
    <row r="1395" spans="2:7">
      <c r="B1395" s="235">
        <v>69.400000000000006</v>
      </c>
      <c r="C1395" s="235">
        <v>1.8720000000000001</v>
      </c>
      <c r="E1395">
        <f t="shared" si="42"/>
        <v>69.5</v>
      </c>
      <c r="G1395">
        <f t="shared" si="43"/>
        <v>34.75</v>
      </c>
    </row>
    <row r="1396" spans="2:7">
      <c r="B1396" s="235">
        <v>69.45</v>
      </c>
      <c r="C1396" s="235">
        <v>1.877</v>
      </c>
      <c r="E1396">
        <f t="shared" si="42"/>
        <v>69.55</v>
      </c>
      <c r="G1396">
        <f t="shared" si="43"/>
        <v>34.774999999999999</v>
      </c>
    </row>
    <row r="1397" spans="2:7">
      <c r="B1397" s="235">
        <v>69.5</v>
      </c>
      <c r="C1397" s="235">
        <v>1.988</v>
      </c>
      <c r="E1397">
        <f t="shared" si="42"/>
        <v>69.599999999999994</v>
      </c>
      <c r="G1397">
        <f t="shared" si="43"/>
        <v>34.799999999999997</v>
      </c>
    </row>
    <row r="1398" spans="2:7">
      <c r="B1398" s="235">
        <v>69.55</v>
      </c>
      <c r="C1398" s="235">
        <v>1.9830000000000001</v>
      </c>
      <c r="E1398">
        <f t="shared" si="42"/>
        <v>69.649999999999991</v>
      </c>
      <c r="G1398">
        <f t="shared" si="43"/>
        <v>34.824999999999996</v>
      </c>
    </row>
    <row r="1399" spans="2:7">
      <c r="B1399" s="235">
        <v>69.599999999999994</v>
      </c>
      <c r="C1399" s="235">
        <v>1.9830000000000001</v>
      </c>
      <c r="E1399">
        <f t="shared" si="42"/>
        <v>69.699999999999989</v>
      </c>
      <c r="G1399">
        <f t="shared" si="43"/>
        <v>34.849999999999994</v>
      </c>
    </row>
    <row r="1400" spans="2:7">
      <c r="B1400" s="235">
        <v>69.650000000000006</v>
      </c>
      <c r="C1400" s="235">
        <v>1.9830000000000001</v>
      </c>
      <c r="E1400">
        <f t="shared" si="42"/>
        <v>69.75</v>
      </c>
      <c r="G1400">
        <f t="shared" si="43"/>
        <v>34.875</v>
      </c>
    </row>
    <row r="1401" spans="2:7">
      <c r="B1401" s="235">
        <v>69.7</v>
      </c>
      <c r="C1401" s="235">
        <v>2.1040000000000001</v>
      </c>
      <c r="E1401">
        <f t="shared" si="42"/>
        <v>69.8</v>
      </c>
      <c r="G1401">
        <f t="shared" si="43"/>
        <v>34.9</v>
      </c>
    </row>
    <row r="1402" spans="2:7">
      <c r="B1402" s="235">
        <v>69.75</v>
      </c>
      <c r="C1402" s="235">
        <v>2.0990000000000002</v>
      </c>
      <c r="E1402">
        <f t="shared" si="42"/>
        <v>69.849999999999994</v>
      </c>
      <c r="G1402">
        <f t="shared" si="43"/>
        <v>34.924999999999997</v>
      </c>
    </row>
    <row r="1403" spans="2:7">
      <c r="B1403" s="235">
        <v>69.8</v>
      </c>
      <c r="C1403" s="235">
        <v>2.0990000000000002</v>
      </c>
      <c r="E1403">
        <f t="shared" si="42"/>
        <v>69.899999999999991</v>
      </c>
      <c r="G1403">
        <f t="shared" si="43"/>
        <v>34.949999999999996</v>
      </c>
    </row>
    <row r="1404" spans="2:7">
      <c r="B1404" s="235">
        <v>69.849999999999994</v>
      </c>
      <c r="C1404" s="235">
        <v>2.0990000000000002</v>
      </c>
      <c r="E1404">
        <f t="shared" si="42"/>
        <v>69.949999999999989</v>
      </c>
      <c r="G1404">
        <f t="shared" si="43"/>
        <v>34.974999999999994</v>
      </c>
    </row>
    <row r="1405" spans="2:7">
      <c r="B1405" s="235">
        <v>69.900000000000006</v>
      </c>
      <c r="C1405" s="235">
        <v>2.23</v>
      </c>
      <c r="E1405">
        <f t="shared" si="42"/>
        <v>70</v>
      </c>
      <c r="G1405">
        <f t="shared" si="43"/>
        <v>35</v>
      </c>
    </row>
    <row r="1406" spans="2:7">
      <c r="B1406" s="235">
        <v>69.95</v>
      </c>
      <c r="C1406" s="235">
        <v>2.2250000000000001</v>
      </c>
      <c r="E1406">
        <f t="shared" si="42"/>
        <v>70.05</v>
      </c>
      <c r="G1406">
        <f t="shared" si="43"/>
        <v>35.024999999999999</v>
      </c>
    </row>
    <row r="1407" spans="2:7">
      <c r="B1407" s="235">
        <v>70</v>
      </c>
      <c r="C1407" s="235">
        <v>2.2250000000000001</v>
      </c>
      <c r="E1407">
        <f t="shared" si="42"/>
        <v>70.099999999999994</v>
      </c>
      <c r="G1407">
        <f t="shared" si="43"/>
        <v>35.049999999999997</v>
      </c>
    </row>
    <row r="1408" spans="2:7">
      <c r="B1408" s="235">
        <v>70.05</v>
      </c>
      <c r="C1408" s="235">
        <v>2.2250000000000001</v>
      </c>
      <c r="E1408">
        <f t="shared" si="42"/>
        <v>70.149999999999991</v>
      </c>
      <c r="G1408">
        <f t="shared" si="43"/>
        <v>35.074999999999996</v>
      </c>
    </row>
    <row r="1409" spans="2:7">
      <c r="B1409" s="235">
        <v>70.099999999999994</v>
      </c>
      <c r="C1409" s="235">
        <v>2.3660000000000001</v>
      </c>
      <c r="E1409">
        <f t="shared" si="42"/>
        <v>70.199999999999989</v>
      </c>
      <c r="G1409">
        <f t="shared" si="43"/>
        <v>35.099999999999994</v>
      </c>
    </row>
    <row r="1410" spans="2:7">
      <c r="B1410" s="235">
        <v>70.150000000000006</v>
      </c>
      <c r="C1410" s="235">
        <v>2.3610000000000002</v>
      </c>
      <c r="E1410">
        <f t="shared" si="42"/>
        <v>70.25</v>
      </c>
      <c r="G1410">
        <f t="shared" si="43"/>
        <v>35.125</v>
      </c>
    </row>
    <row r="1411" spans="2:7">
      <c r="B1411" s="235">
        <v>70.2</v>
      </c>
      <c r="C1411" s="235">
        <v>2.3610000000000002</v>
      </c>
      <c r="E1411">
        <f t="shared" si="42"/>
        <v>70.3</v>
      </c>
      <c r="G1411">
        <f t="shared" si="43"/>
        <v>35.15</v>
      </c>
    </row>
    <row r="1412" spans="2:7">
      <c r="B1412" s="235">
        <v>70.25</v>
      </c>
      <c r="C1412" s="235">
        <v>2.3559999999999999</v>
      </c>
      <c r="E1412">
        <f t="shared" si="42"/>
        <v>70.349999999999994</v>
      </c>
      <c r="G1412">
        <f t="shared" si="43"/>
        <v>35.174999999999997</v>
      </c>
    </row>
    <row r="1413" spans="2:7">
      <c r="B1413" s="235">
        <v>70.3</v>
      </c>
      <c r="C1413" s="235">
        <v>2.5019999999999998</v>
      </c>
      <c r="E1413">
        <f t="shared" si="42"/>
        <v>70.399999999999991</v>
      </c>
      <c r="G1413">
        <f t="shared" si="43"/>
        <v>35.199999999999996</v>
      </c>
    </row>
    <row r="1414" spans="2:7">
      <c r="B1414" s="235">
        <v>70.349999999999994</v>
      </c>
      <c r="C1414" s="235">
        <v>2.5019999999999998</v>
      </c>
      <c r="E1414">
        <f t="shared" si="42"/>
        <v>70.449999999999989</v>
      </c>
      <c r="G1414">
        <f t="shared" si="43"/>
        <v>35.224999999999994</v>
      </c>
    </row>
    <row r="1415" spans="2:7">
      <c r="B1415" s="235">
        <v>70.400000000000006</v>
      </c>
      <c r="C1415" s="235">
        <v>2.4969999999999999</v>
      </c>
      <c r="E1415">
        <f t="shared" si="42"/>
        <v>70.5</v>
      </c>
      <c r="G1415">
        <f t="shared" si="43"/>
        <v>35.25</v>
      </c>
    </row>
    <row r="1416" spans="2:7">
      <c r="B1416" s="235">
        <v>70.45</v>
      </c>
      <c r="C1416" s="235">
        <v>2.4969999999999999</v>
      </c>
      <c r="E1416">
        <f t="shared" ref="E1416:E1479" si="44">B1416+0.1</f>
        <v>70.55</v>
      </c>
      <c r="G1416">
        <f t="shared" ref="G1416:G1479" si="45">0.5*E1416</f>
        <v>35.274999999999999</v>
      </c>
    </row>
    <row r="1417" spans="2:7">
      <c r="B1417" s="235">
        <v>70.5</v>
      </c>
      <c r="C1417" s="235">
        <v>2.6579999999999999</v>
      </c>
      <c r="E1417">
        <f t="shared" si="44"/>
        <v>70.599999999999994</v>
      </c>
      <c r="G1417">
        <f t="shared" si="45"/>
        <v>35.299999999999997</v>
      </c>
    </row>
    <row r="1418" spans="2:7">
      <c r="B1418" s="235">
        <v>70.55</v>
      </c>
      <c r="C1418" s="235">
        <v>2.653</v>
      </c>
      <c r="E1418">
        <f t="shared" si="44"/>
        <v>70.649999999999991</v>
      </c>
      <c r="G1418">
        <f t="shared" si="45"/>
        <v>35.324999999999996</v>
      </c>
    </row>
    <row r="1419" spans="2:7">
      <c r="B1419" s="235">
        <v>70.599999999999994</v>
      </c>
      <c r="C1419" s="235">
        <v>2.6480000000000001</v>
      </c>
      <c r="E1419">
        <f t="shared" si="44"/>
        <v>70.699999999999989</v>
      </c>
      <c r="G1419">
        <f t="shared" si="45"/>
        <v>35.349999999999994</v>
      </c>
    </row>
    <row r="1420" spans="2:7">
      <c r="B1420" s="235">
        <v>70.650000000000006</v>
      </c>
      <c r="C1420" s="235">
        <v>2.6480000000000001</v>
      </c>
      <c r="E1420">
        <f t="shared" si="44"/>
        <v>70.75</v>
      </c>
      <c r="G1420">
        <f t="shared" si="45"/>
        <v>35.375</v>
      </c>
    </row>
    <row r="1421" spans="2:7">
      <c r="B1421" s="235">
        <v>70.7</v>
      </c>
      <c r="C1421" s="235">
        <v>2.819</v>
      </c>
      <c r="E1421">
        <f t="shared" si="44"/>
        <v>70.8</v>
      </c>
      <c r="G1421">
        <f t="shared" si="45"/>
        <v>35.4</v>
      </c>
    </row>
    <row r="1422" spans="2:7">
      <c r="B1422" s="235">
        <v>70.75</v>
      </c>
      <c r="C1422" s="235">
        <v>2.8090000000000002</v>
      </c>
      <c r="E1422">
        <f t="shared" si="44"/>
        <v>70.849999999999994</v>
      </c>
      <c r="G1422">
        <f t="shared" si="45"/>
        <v>35.424999999999997</v>
      </c>
    </row>
    <row r="1423" spans="2:7">
      <c r="B1423" s="235">
        <v>70.8</v>
      </c>
      <c r="C1423" s="235">
        <v>2.8039999999999998</v>
      </c>
      <c r="E1423">
        <f t="shared" si="44"/>
        <v>70.899999999999991</v>
      </c>
      <c r="G1423">
        <f t="shared" si="45"/>
        <v>35.449999999999996</v>
      </c>
    </row>
    <row r="1424" spans="2:7">
      <c r="B1424" s="235">
        <v>70.849999999999994</v>
      </c>
      <c r="C1424" s="235">
        <v>2.8039999999999998</v>
      </c>
      <c r="E1424">
        <f t="shared" si="44"/>
        <v>70.949999999999989</v>
      </c>
      <c r="G1424">
        <f t="shared" si="45"/>
        <v>35.474999999999994</v>
      </c>
    </row>
    <row r="1425" spans="2:7">
      <c r="B1425" s="235">
        <v>70.900000000000006</v>
      </c>
      <c r="C1425" s="235">
        <v>2.9750000000000001</v>
      </c>
      <c r="E1425">
        <f t="shared" si="44"/>
        <v>71</v>
      </c>
      <c r="G1425">
        <f t="shared" si="45"/>
        <v>35.5</v>
      </c>
    </row>
    <row r="1426" spans="2:7">
      <c r="B1426" s="235">
        <v>70.95</v>
      </c>
      <c r="C1426" s="235">
        <v>2.9750000000000001</v>
      </c>
      <c r="E1426">
        <f t="shared" si="44"/>
        <v>71.05</v>
      </c>
      <c r="G1426">
        <f t="shared" si="45"/>
        <v>35.524999999999999</v>
      </c>
    </row>
    <row r="1427" spans="2:7">
      <c r="B1427" s="235">
        <v>71</v>
      </c>
      <c r="C1427" s="235">
        <v>2.9649999999999999</v>
      </c>
      <c r="E1427">
        <f t="shared" si="44"/>
        <v>71.099999999999994</v>
      </c>
      <c r="G1427">
        <f t="shared" si="45"/>
        <v>35.549999999999997</v>
      </c>
    </row>
    <row r="1428" spans="2:7">
      <c r="B1428" s="235">
        <v>71.05</v>
      </c>
      <c r="C1428" s="235">
        <v>2.97</v>
      </c>
      <c r="E1428">
        <f t="shared" si="44"/>
        <v>71.149999999999991</v>
      </c>
      <c r="G1428">
        <f t="shared" si="45"/>
        <v>35.574999999999996</v>
      </c>
    </row>
    <row r="1429" spans="2:7">
      <c r="B1429" s="235">
        <v>71.099999999999994</v>
      </c>
      <c r="C1429" s="235">
        <v>3.1469999999999998</v>
      </c>
      <c r="E1429">
        <f t="shared" si="44"/>
        <v>71.199999999999989</v>
      </c>
      <c r="G1429">
        <f t="shared" si="45"/>
        <v>35.599999999999994</v>
      </c>
    </row>
    <row r="1430" spans="2:7">
      <c r="B1430" s="235">
        <v>71.150000000000006</v>
      </c>
      <c r="C1430" s="235">
        <v>3.1360000000000001</v>
      </c>
      <c r="E1430">
        <f t="shared" si="44"/>
        <v>71.25</v>
      </c>
      <c r="G1430">
        <f t="shared" si="45"/>
        <v>35.625</v>
      </c>
    </row>
    <row r="1431" spans="2:7">
      <c r="B1431" s="235">
        <v>71.2</v>
      </c>
      <c r="C1431" s="235">
        <v>3.1360000000000001</v>
      </c>
      <c r="E1431">
        <f t="shared" si="44"/>
        <v>71.3</v>
      </c>
      <c r="G1431">
        <f t="shared" si="45"/>
        <v>35.65</v>
      </c>
    </row>
    <row r="1432" spans="2:7">
      <c r="B1432" s="235">
        <v>71.25</v>
      </c>
      <c r="C1432" s="235">
        <v>3.1360000000000001</v>
      </c>
      <c r="E1432">
        <f t="shared" si="44"/>
        <v>71.349999999999994</v>
      </c>
      <c r="G1432">
        <f t="shared" si="45"/>
        <v>35.674999999999997</v>
      </c>
    </row>
    <row r="1433" spans="2:7">
      <c r="B1433" s="235">
        <v>71.3</v>
      </c>
      <c r="C1433" s="235">
        <v>3.3130000000000002</v>
      </c>
      <c r="E1433">
        <f t="shared" si="44"/>
        <v>71.399999999999991</v>
      </c>
      <c r="G1433">
        <f t="shared" si="45"/>
        <v>35.699999999999996</v>
      </c>
    </row>
    <row r="1434" spans="2:7">
      <c r="B1434" s="235">
        <v>71.349999999999994</v>
      </c>
      <c r="C1434" s="235">
        <v>3.3029999999999999</v>
      </c>
      <c r="E1434">
        <f t="shared" si="44"/>
        <v>71.449999999999989</v>
      </c>
      <c r="G1434">
        <f t="shared" si="45"/>
        <v>35.724999999999994</v>
      </c>
    </row>
    <row r="1435" spans="2:7">
      <c r="B1435" s="235">
        <v>71.400000000000006</v>
      </c>
      <c r="C1435" s="235">
        <v>3.298</v>
      </c>
      <c r="E1435">
        <f t="shared" si="44"/>
        <v>71.5</v>
      </c>
      <c r="G1435">
        <f t="shared" si="45"/>
        <v>35.75</v>
      </c>
    </row>
    <row r="1436" spans="2:7">
      <c r="B1436" s="235">
        <v>71.45</v>
      </c>
      <c r="C1436" s="235">
        <v>3.3029999999999999</v>
      </c>
      <c r="E1436">
        <f t="shared" si="44"/>
        <v>71.55</v>
      </c>
      <c r="G1436">
        <f t="shared" si="45"/>
        <v>35.774999999999999</v>
      </c>
    </row>
    <row r="1437" spans="2:7">
      <c r="B1437" s="235">
        <v>71.5</v>
      </c>
      <c r="C1437" s="235">
        <v>3.4689999999999999</v>
      </c>
      <c r="E1437">
        <f t="shared" si="44"/>
        <v>71.599999999999994</v>
      </c>
      <c r="G1437">
        <f t="shared" si="45"/>
        <v>35.799999999999997</v>
      </c>
    </row>
    <row r="1438" spans="2:7">
      <c r="B1438" s="235">
        <v>71.55</v>
      </c>
      <c r="C1438" s="235">
        <v>3.464</v>
      </c>
      <c r="E1438">
        <f t="shared" si="44"/>
        <v>71.649999999999991</v>
      </c>
      <c r="G1438">
        <f t="shared" si="45"/>
        <v>35.824999999999996</v>
      </c>
    </row>
    <row r="1439" spans="2:7">
      <c r="B1439" s="235">
        <v>71.599999999999994</v>
      </c>
      <c r="C1439" s="235">
        <v>3.464</v>
      </c>
      <c r="E1439">
        <f t="shared" si="44"/>
        <v>71.699999999999989</v>
      </c>
      <c r="G1439">
        <f t="shared" si="45"/>
        <v>35.849999999999994</v>
      </c>
    </row>
    <row r="1440" spans="2:7">
      <c r="B1440" s="235">
        <v>71.650000000000006</v>
      </c>
      <c r="C1440" s="235">
        <v>3.4590000000000001</v>
      </c>
      <c r="E1440">
        <f t="shared" si="44"/>
        <v>71.75</v>
      </c>
      <c r="G1440">
        <f t="shared" si="45"/>
        <v>35.875</v>
      </c>
    </row>
    <row r="1441" spans="2:7">
      <c r="B1441" s="235">
        <v>71.7</v>
      </c>
      <c r="C1441" s="235">
        <v>3.625</v>
      </c>
      <c r="E1441">
        <f t="shared" si="44"/>
        <v>71.8</v>
      </c>
      <c r="G1441">
        <f t="shared" si="45"/>
        <v>35.9</v>
      </c>
    </row>
    <row r="1442" spans="2:7">
      <c r="B1442" s="235">
        <v>71.75</v>
      </c>
      <c r="C1442" s="235">
        <v>3.6150000000000002</v>
      </c>
      <c r="E1442">
        <f t="shared" si="44"/>
        <v>71.849999999999994</v>
      </c>
      <c r="G1442">
        <f t="shared" si="45"/>
        <v>35.924999999999997</v>
      </c>
    </row>
    <row r="1443" spans="2:7">
      <c r="B1443" s="235">
        <v>71.8</v>
      </c>
      <c r="C1443" s="235">
        <v>3.61</v>
      </c>
      <c r="E1443">
        <f t="shared" si="44"/>
        <v>71.899999999999991</v>
      </c>
      <c r="G1443">
        <f t="shared" si="45"/>
        <v>35.949999999999996</v>
      </c>
    </row>
    <row r="1444" spans="2:7">
      <c r="B1444" s="235">
        <v>71.849999999999994</v>
      </c>
      <c r="C1444" s="235">
        <v>3.61</v>
      </c>
      <c r="E1444">
        <f t="shared" si="44"/>
        <v>71.949999999999989</v>
      </c>
      <c r="G1444">
        <f t="shared" si="45"/>
        <v>35.974999999999994</v>
      </c>
    </row>
    <row r="1445" spans="2:7">
      <c r="B1445" s="235">
        <v>71.900000000000006</v>
      </c>
      <c r="C1445" s="235">
        <v>3.7559999999999998</v>
      </c>
      <c r="E1445">
        <f t="shared" si="44"/>
        <v>72</v>
      </c>
      <c r="G1445">
        <f t="shared" si="45"/>
        <v>36</v>
      </c>
    </row>
    <row r="1446" spans="2:7">
      <c r="B1446" s="235">
        <v>71.95</v>
      </c>
      <c r="C1446" s="235">
        <v>3.7509999999999999</v>
      </c>
      <c r="E1446">
        <f t="shared" si="44"/>
        <v>72.05</v>
      </c>
      <c r="G1446">
        <f t="shared" si="45"/>
        <v>36.024999999999999</v>
      </c>
    </row>
    <row r="1447" spans="2:7">
      <c r="B1447" s="235">
        <v>72</v>
      </c>
      <c r="C1447" s="235">
        <v>3.746</v>
      </c>
      <c r="E1447">
        <f t="shared" si="44"/>
        <v>72.099999999999994</v>
      </c>
      <c r="G1447">
        <f t="shared" si="45"/>
        <v>36.049999999999997</v>
      </c>
    </row>
    <row r="1448" spans="2:7">
      <c r="B1448" s="235">
        <v>72.05</v>
      </c>
      <c r="C1448" s="235">
        <v>3.746</v>
      </c>
      <c r="E1448">
        <f t="shared" si="44"/>
        <v>72.149999999999991</v>
      </c>
      <c r="G1448">
        <f t="shared" si="45"/>
        <v>36.074999999999996</v>
      </c>
    </row>
    <row r="1449" spans="2:7">
      <c r="B1449" s="235">
        <v>72.099999999999994</v>
      </c>
      <c r="C1449" s="235">
        <v>3.8769999999999998</v>
      </c>
      <c r="E1449">
        <f t="shared" si="44"/>
        <v>72.199999999999989</v>
      </c>
      <c r="G1449">
        <f t="shared" si="45"/>
        <v>36.099999999999994</v>
      </c>
    </row>
    <row r="1450" spans="2:7">
      <c r="B1450" s="235">
        <v>72.150000000000006</v>
      </c>
      <c r="C1450" s="235">
        <v>3.8719999999999999</v>
      </c>
      <c r="E1450">
        <f t="shared" si="44"/>
        <v>72.25</v>
      </c>
      <c r="G1450">
        <f t="shared" si="45"/>
        <v>36.125</v>
      </c>
    </row>
    <row r="1451" spans="2:7">
      <c r="B1451" s="235">
        <v>72.2</v>
      </c>
      <c r="C1451" s="235">
        <v>3.8719999999999999</v>
      </c>
      <c r="E1451">
        <f t="shared" si="44"/>
        <v>72.3</v>
      </c>
      <c r="G1451">
        <f t="shared" si="45"/>
        <v>36.15</v>
      </c>
    </row>
    <row r="1452" spans="2:7">
      <c r="B1452" s="235">
        <v>72.25</v>
      </c>
      <c r="C1452" s="235">
        <v>3.8620000000000001</v>
      </c>
      <c r="E1452">
        <f t="shared" si="44"/>
        <v>72.349999999999994</v>
      </c>
      <c r="G1452">
        <f t="shared" si="45"/>
        <v>36.174999999999997</v>
      </c>
    </row>
    <row r="1453" spans="2:7">
      <c r="B1453" s="235">
        <v>72.3</v>
      </c>
      <c r="C1453" s="235">
        <v>3.9769999999999999</v>
      </c>
      <c r="E1453">
        <f t="shared" si="44"/>
        <v>72.399999999999991</v>
      </c>
      <c r="G1453">
        <f t="shared" si="45"/>
        <v>36.199999999999996</v>
      </c>
    </row>
    <row r="1454" spans="2:7">
      <c r="B1454" s="235">
        <v>72.349999999999994</v>
      </c>
      <c r="C1454" s="235">
        <v>3.9620000000000002</v>
      </c>
      <c r="E1454">
        <f t="shared" si="44"/>
        <v>72.449999999999989</v>
      </c>
      <c r="G1454">
        <f t="shared" si="45"/>
        <v>36.224999999999994</v>
      </c>
    </row>
    <row r="1455" spans="2:7">
      <c r="B1455" s="235">
        <v>72.400000000000006</v>
      </c>
      <c r="C1455" s="235">
        <v>3.9670000000000001</v>
      </c>
      <c r="E1455">
        <f t="shared" si="44"/>
        <v>72.5</v>
      </c>
      <c r="G1455">
        <f t="shared" si="45"/>
        <v>36.25</v>
      </c>
    </row>
    <row r="1456" spans="2:7">
      <c r="B1456" s="235">
        <v>72.45</v>
      </c>
      <c r="C1456" s="235">
        <v>3.9569999999999999</v>
      </c>
      <c r="E1456">
        <f t="shared" si="44"/>
        <v>72.55</v>
      </c>
      <c r="G1456">
        <f t="shared" si="45"/>
        <v>36.274999999999999</v>
      </c>
    </row>
    <row r="1457" spans="2:7">
      <c r="B1457" s="235">
        <v>72.5</v>
      </c>
      <c r="C1457" s="235">
        <v>4.048</v>
      </c>
      <c r="E1457">
        <f t="shared" si="44"/>
        <v>72.599999999999994</v>
      </c>
      <c r="G1457">
        <f t="shared" si="45"/>
        <v>36.299999999999997</v>
      </c>
    </row>
    <row r="1458" spans="2:7">
      <c r="B1458" s="235">
        <v>72.55</v>
      </c>
      <c r="C1458" s="235">
        <v>4.0380000000000003</v>
      </c>
      <c r="E1458">
        <f t="shared" si="44"/>
        <v>72.649999999999991</v>
      </c>
      <c r="G1458">
        <f t="shared" si="45"/>
        <v>36.324999999999996</v>
      </c>
    </row>
    <row r="1459" spans="2:7">
      <c r="B1459" s="235">
        <v>72.599999999999994</v>
      </c>
      <c r="C1459" s="235">
        <v>4.0330000000000004</v>
      </c>
      <c r="E1459">
        <f t="shared" si="44"/>
        <v>72.699999999999989</v>
      </c>
      <c r="G1459">
        <f t="shared" si="45"/>
        <v>36.349999999999994</v>
      </c>
    </row>
    <row r="1460" spans="2:7">
      <c r="B1460" s="235">
        <v>72.650000000000006</v>
      </c>
      <c r="C1460" s="235">
        <v>4.0330000000000004</v>
      </c>
      <c r="E1460">
        <f t="shared" si="44"/>
        <v>72.75</v>
      </c>
      <c r="G1460">
        <f t="shared" si="45"/>
        <v>36.375</v>
      </c>
    </row>
    <row r="1461" spans="2:7">
      <c r="B1461" s="235">
        <v>72.7</v>
      </c>
      <c r="C1461" s="235">
        <v>4.093</v>
      </c>
      <c r="E1461">
        <f t="shared" si="44"/>
        <v>72.8</v>
      </c>
      <c r="G1461">
        <f t="shared" si="45"/>
        <v>36.4</v>
      </c>
    </row>
    <row r="1462" spans="2:7">
      <c r="B1462" s="235">
        <v>72.75</v>
      </c>
      <c r="C1462" s="235">
        <v>4.0880000000000001</v>
      </c>
      <c r="E1462">
        <f t="shared" si="44"/>
        <v>72.849999999999994</v>
      </c>
      <c r="G1462">
        <f t="shared" si="45"/>
        <v>36.424999999999997</v>
      </c>
    </row>
    <row r="1463" spans="2:7">
      <c r="B1463" s="235">
        <v>72.8</v>
      </c>
      <c r="C1463" s="235">
        <v>4.0880000000000001</v>
      </c>
      <c r="E1463">
        <f t="shared" si="44"/>
        <v>72.899999999999991</v>
      </c>
      <c r="G1463">
        <f t="shared" si="45"/>
        <v>36.449999999999996</v>
      </c>
    </row>
    <row r="1464" spans="2:7">
      <c r="B1464" s="235">
        <v>72.849999999999994</v>
      </c>
      <c r="C1464" s="235">
        <v>4.0830000000000002</v>
      </c>
      <c r="E1464">
        <f t="shared" si="44"/>
        <v>72.949999999999989</v>
      </c>
      <c r="G1464">
        <f t="shared" si="45"/>
        <v>36.474999999999994</v>
      </c>
    </row>
    <row r="1465" spans="2:7">
      <c r="B1465" s="235">
        <v>72.900000000000006</v>
      </c>
      <c r="C1465" s="235">
        <v>4.1280000000000001</v>
      </c>
      <c r="E1465">
        <f t="shared" si="44"/>
        <v>73</v>
      </c>
      <c r="G1465">
        <f t="shared" si="45"/>
        <v>36.5</v>
      </c>
    </row>
    <row r="1466" spans="2:7">
      <c r="B1466" s="235">
        <v>72.95</v>
      </c>
      <c r="C1466" s="235">
        <v>4.1180000000000003</v>
      </c>
      <c r="E1466">
        <f t="shared" si="44"/>
        <v>73.05</v>
      </c>
      <c r="G1466">
        <f t="shared" si="45"/>
        <v>36.524999999999999</v>
      </c>
    </row>
    <row r="1467" spans="2:7">
      <c r="B1467" s="235">
        <v>73</v>
      </c>
      <c r="C1467" s="235">
        <v>4.1130000000000004</v>
      </c>
      <c r="E1467">
        <f t="shared" si="44"/>
        <v>73.099999999999994</v>
      </c>
      <c r="G1467">
        <f t="shared" si="45"/>
        <v>36.549999999999997</v>
      </c>
    </row>
    <row r="1468" spans="2:7">
      <c r="B1468" s="235">
        <v>73.05</v>
      </c>
      <c r="C1468" s="235">
        <v>4.1130000000000004</v>
      </c>
      <c r="E1468">
        <f t="shared" si="44"/>
        <v>73.149999999999991</v>
      </c>
      <c r="G1468">
        <f t="shared" si="45"/>
        <v>36.574999999999996</v>
      </c>
    </row>
    <row r="1469" spans="2:7">
      <c r="B1469" s="235">
        <v>73.099999999999994</v>
      </c>
      <c r="C1469" s="235">
        <v>4.1280000000000001</v>
      </c>
      <c r="E1469">
        <f t="shared" si="44"/>
        <v>73.199999999999989</v>
      </c>
      <c r="G1469">
        <f t="shared" si="45"/>
        <v>36.599999999999994</v>
      </c>
    </row>
    <row r="1470" spans="2:7">
      <c r="B1470" s="235">
        <v>73.150000000000006</v>
      </c>
      <c r="C1470" s="235">
        <v>4.1180000000000003</v>
      </c>
      <c r="E1470">
        <f t="shared" si="44"/>
        <v>73.25</v>
      </c>
      <c r="G1470">
        <f t="shared" si="45"/>
        <v>36.625</v>
      </c>
    </row>
    <row r="1471" spans="2:7">
      <c r="B1471" s="235">
        <v>73.2</v>
      </c>
      <c r="C1471" s="235">
        <v>4.1180000000000003</v>
      </c>
      <c r="E1471">
        <f t="shared" si="44"/>
        <v>73.3</v>
      </c>
      <c r="G1471">
        <f t="shared" si="45"/>
        <v>36.65</v>
      </c>
    </row>
    <row r="1472" spans="2:7">
      <c r="B1472" s="235">
        <v>73.25</v>
      </c>
      <c r="C1472" s="235">
        <v>4.1079999999999997</v>
      </c>
      <c r="E1472">
        <f t="shared" si="44"/>
        <v>73.349999999999994</v>
      </c>
      <c r="G1472">
        <f t="shared" si="45"/>
        <v>36.674999999999997</v>
      </c>
    </row>
    <row r="1473" spans="2:7">
      <c r="B1473" s="235">
        <v>73.3</v>
      </c>
      <c r="C1473" s="235">
        <v>4.1029999999999998</v>
      </c>
      <c r="E1473">
        <f t="shared" si="44"/>
        <v>73.399999999999991</v>
      </c>
      <c r="G1473">
        <f t="shared" si="45"/>
        <v>36.699999999999996</v>
      </c>
    </row>
    <row r="1474" spans="2:7">
      <c r="B1474" s="235">
        <v>73.349999999999994</v>
      </c>
      <c r="C1474" s="235">
        <v>4.093</v>
      </c>
      <c r="E1474">
        <f t="shared" si="44"/>
        <v>73.449999999999989</v>
      </c>
      <c r="G1474">
        <f t="shared" si="45"/>
        <v>36.724999999999994</v>
      </c>
    </row>
    <row r="1475" spans="2:7">
      <c r="B1475" s="235">
        <v>73.400000000000006</v>
      </c>
      <c r="C1475" s="235">
        <v>4.0880000000000001</v>
      </c>
      <c r="E1475">
        <f t="shared" si="44"/>
        <v>73.5</v>
      </c>
      <c r="G1475">
        <f t="shared" si="45"/>
        <v>36.75</v>
      </c>
    </row>
    <row r="1476" spans="2:7">
      <c r="B1476" s="235">
        <v>73.45</v>
      </c>
      <c r="C1476" s="235">
        <v>4.0880000000000001</v>
      </c>
      <c r="E1476">
        <f t="shared" si="44"/>
        <v>73.55</v>
      </c>
      <c r="G1476">
        <f t="shared" si="45"/>
        <v>36.774999999999999</v>
      </c>
    </row>
    <row r="1477" spans="2:7">
      <c r="B1477" s="235">
        <v>73.5</v>
      </c>
      <c r="C1477" s="235">
        <v>4.0529999999999999</v>
      </c>
      <c r="E1477">
        <f t="shared" si="44"/>
        <v>73.599999999999994</v>
      </c>
      <c r="G1477">
        <f t="shared" si="45"/>
        <v>36.799999999999997</v>
      </c>
    </row>
    <row r="1478" spans="2:7">
      <c r="B1478" s="235">
        <v>73.55</v>
      </c>
      <c r="C1478" s="235">
        <v>4.048</v>
      </c>
      <c r="E1478">
        <f t="shared" si="44"/>
        <v>73.649999999999991</v>
      </c>
      <c r="G1478">
        <f t="shared" si="45"/>
        <v>36.824999999999996</v>
      </c>
    </row>
    <row r="1479" spans="2:7">
      <c r="B1479" s="235">
        <v>73.599999999999994</v>
      </c>
      <c r="C1479" s="235">
        <v>4.0430000000000001</v>
      </c>
      <c r="E1479">
        <f t="shared" si="44"/>
        <v>73.699999999999989</v>
      </c>
      <c r="G1479">
        <f t="shared" si="45"/>
        <v>36.849999999999994</v>
      </c>
    </row>
    <row r="1480" spans="2:7">
      <c r="B1480" s="235">
        <v>73.650000000000006</v>
      </c>
      <c r="C1480" s="235">
        <v>4.0430000000000001</v>
      </c>
      <c r="E1480">
        <f t="shared" ref="E1480:E1543" si="46">B1480+0.1</f>
        <v>73.75</v>
      </c>
      <c r="G1480">
        <f t="shared" ref="G1480:G1543" si="47">0.5*E1480</f>
        <v>36.875</v>
      </c>
    </row>
    <row r="1481" spans="2:7">
      <c r="B1481" s="235">
        <v>73.7</v>
      </c>
      <c r="C1481" s="235">
        <v>3.9830000000000001</v>
      </c>
      <c r="E1481">
        <f t="shared" si="46"/>
        <v>73.8</v>
      </c>
      <c r="G1481">
        <f t="shared" si="47"/>
        <v>36.9</v>
      </c>
    </row>
    <row r="1482" spans="2:7">
      <c r="B1482" s="235">
        <v>73.75</v>
      </c>
      <c r="C1482" s="235">
        <v>3.972</v>
      </c>
      <c r="E1482">
        <f t="shared" si="46"/>
        <v>73.849999999999994</v>
      </c>
      <c r="G1482">
        <f t="shared" si="47"/>
        <v>36.924999999999997</v>
      </c>
    </row>
    <row r="1483" spans="2:7">
      <c r="B1483" s="235">
        <v>73.8</v>
      </c>
      <c r="C1483" s="235">
        <v>3.9769999999999999</v>
      </c>
      <c r="E1483">
        <f t="shared" si="46"/>
        <v>73.899999999999991</v>
      </c>
      <c r="G1483">
        <f t="shared" si="47"/>
        <v>36.949999999999996</v>
      </c>
    </row>
    <row r="1484" spans="2:7">
      <c r="B1484" s="235">
        <v>73.849999999999994</v>
      </c>
      <c r="C1484" s="235">
        <v>3.9670000000000001</v>
      </c>
      <c r="E1484">
        <f t="shared" si="46"/>
        <v>73.949999999999989</v>
      </c>
      <c r="G1484">
        <f t="shared" si="47"/>
        <v>36.974999999999994</v>
      </c>
    </row>
    <row r="1485" spans="2:7">
      <c r="B1485" s="235">
        <v>73.900000000000006</v>
      </c>
      <c r="C1485" s="235">
        <v>3.8969999999999998</v>
      </c>
      <c r="E1485">
        <f t="shared" si="46"/>
        <v>74</v>
      </c>
      <c r="G1485">
        <f t="shared" si="47"/>
        <v>37</v>
      </c>
    </row>
    <row r="1486" spans="2:7">
      <c r="B1486" s="235">
        <v>73.95</v>
      </c>
      <c r="C1486" s="235">
        <v>3.887</v>
      </c>
      <c r="E1486">
        <f t="shared" si="46"/>
        <v>74.05</v>
      </c>
      <c r="G1486">
        <f t="shared" si="47"/>
        <v>37.024999999999999</v>
      </c>
    </row>
    <row r="1487" spans="2:7">
      <c r="B1487" s="235">
        <v>74</v>
      </c>
      <c r="C1487" s="235">
        <v>3.8820000000000001</v>
      </c>
      <c r="E1487">
        <f t="shared" si="46"/>
        <v>74.099999999999994</v>
      </c>
      <c r="G1487">
        <f t="shared" si="47"/>
        <v>37.049999999999997</v>
      </c>
    </row>
    <row r="1488" spans="2:7">
      <c r="B1488" s="235">
        <v>74.05</v>
      </c>
      <c r="C1488" s="235">
        <v>3.887</v>
      </c>
      <c r="E1488">
        <f t="shared" si="46"/>
        <v>74.149999999999991</v>
      </c>
      <c r="G1488">
        <f t="shared" si="47"/>
        <v>37.074999999999996</v>
      </c>
    </row>
    <row r="1489" spans="2:7">
      <c r="B1489" s="235">
        <v>74.099999999999994</v>
      </c>
      <c r="C1489" s="235">
        <v>3.7909999999999999</v>
      </c>
      <c r="E1489">
        <f t="shared" si="46"/>
        <v>74.199999999999989</v>
      </c>
      <c r="G1489">
        <f t="shared" si="47"/>
        <v>37.099999999999994</v>
      </c>
    </row>
    <row r="1490" spans="2:7">
      <c r="B1490" s="235">
        <v>74.150000000000006</v>
      </c>
      <c r="C1490" s="235">
        <v>3.7810000000000001</v>
      </c>
      <c r="E1490">
        <f t="shared" si="46"/>
        <v>74.25</v>
      </c>
      <c r="G1490">
        <f t="shared" si="47"/>
        <v>37.125</v>
      </c>
    </row>
    <row r="1491" spans="2:7">
      <c r="B1491" s="235">
        <v>74.2</v>
      </c>
      <c r="C1491" s="235">
        <v>3.7810000000000001</v>
      </c>
      <c r="E1491">
        <f t="shared" si="46"/>
        <v>74.3</v>
      </c>
      <c r="G1491">
        <f t="shared" si="47"/>
        <v>37.15</v>
      </c>
    </row>
    <row r="1492" spans="2:7">
      <c r="B1492" s="235">
        <v>74.25</v>
      </c>
      <c r="C1492" s="235">
        <v>3.7759999999999998</v>
      </c>
      <c r="E1492">
        <f t="shared" si="46"/>
        <v>74.349999999999994</v>
      </c>
      <c r="G1492">
        <f t="shared" si="47"/>
        <v>37.174999999999997</v>
      </c>
    </row>
    <row r="1493" spans="2:7">
      <c r="B1493" s="235">
        <v>74.3</v>
      </c>
      <c r="C1493" s="235">
        <v>3.6749999999999998</v>
      </c>
      <c r="E1493">
        <f t="shared" si="46"/>
        <v>74.399999999999991</v>
      </c>
      <c r="G1493">
        <f t="shared" si="47"/>
        <v>37.199999999999996</v>
      </c>
    </row>
    <row r="1494" spans="2:7">
      <c r="B1494" s="235">
        <v>74.349999999999994</v>
      </c>
      <c r="C1494" s="235">
        <v>3.67</v>
      </c>
      <c r="E1494">
        <f t="shared" si="46"/>
        <v>74.449999999999989</v>
      </c>
      <c r="G1494">
        <f t="shared" si="47"/>
        <v>37.224999999999994</v>
      </c>
    </row>
    <row r="1495" spans="2:7">
      <c r="B1495" s="235">
        <v>74.400000000000006</v>
      </c>
      <c r="C1495" s="235">
        <v>3.67</v>
      </c>
      <c r="E1495">
        <f t="shared" si="46"/>
        <v>74.5</v>
      </c>
      <c r="G1495">
        <f t="shared" si="47"/>
        <v>37.25</v>
      </c>
    </row>
    <row r="1496" spans="2:7">
      <c r="B1496" s="235">
        <v>74.45</v>
      </c>
      <c r="C1496" s="235">
        <v>3.665</v>
      </c>
      <c r="E1496">
        <f t="shared" si="46"/>
        <v>74.55</v>
      </c>
      <c r="G1496">
        <f t="shared" si="47"/>
        <v>37.274999999999999</v>
      </c>
    </row>
    <row r="1497" spans="2:7">
      <c r="B1497" s="235">
        <v>74.5</v>
      </c>
      <c r="C1497" s="235">
        <v>3.5539999999999998</v>
      </c>
      <c r="E1497">
        <f t="shared" si="46"/>
        <v>74.599999999999994</v>
      </c>
      <c r="G1497">
        <f t="shared" si="47"/>
        <v>37.299999999999997</v>
      </c>
    </row>
    <row r="1498" spans="2:7">
      <c r="B1498" s="235">
        <v>74.55</v>
      </c>
      <c r="C1498" s="235">
        <v>3.5489999999999999</v>
      </c>
      <c r="E1498">
        <f t="shared" si="46"/>
        <v>74.649999999999991</v>
      </c>
      <c r="G1498">
        <f t="shared" si="47"/>
        <v>37.324999999999996</v>
      </c>
    </row>
    <row r="1499" spans="2:7">
      <c r="B1499" s="235">
        <v>74.599999999999994</v>
      </c>
      <c r="C1499" s="235">
        <v>3.544</v>
      </c>
      <c r="E1499">
        <f t="shared" si="46"/>
        <v>74.699999999999989</v>
      </c>
      <c r="G1499">
        <f t="shared" si="47"/>
        <v>37.349999999999994</v>
      </c>
    </row>
    <row r="1500" spans="2:7">
      <c r="B1500" s="235">
        <v>74.650000000000006</v>
      </c>
      <c r="C1500" s="235">
        <v>3.544</v>
      </c>
      <c r="E1500">
        <f t="shared" si="46"/>
        <v>74.75</v>
      </c>
      <c r="G1500">
        <f t="shared" si="47"/>
        <v>37.375</v>
      </c>
    </row>
    <row r="1501" spans="2:7">
      <c r="B1501" s="235">
        <v>74.7</v>
      </c>
      <c r="C1501" s="235">
        <v>3.423</v>
      </c>
      <c r="E1501">
        <f t="shared" si="46"/>
        <v>74.8</v>
      </c>
      <c r="G1501">
        <f t="shared" si="47"/>
        <v>37.4</v>
      </c>
    </row>
    <row r="1502" spans="2:7">
      <c r="B1502" s="235">
        <v>74.75</v>
      </c>
      <c r="C1502" s="235">
        <v>3.419</v>
      </c>
      <c r="E1502">
        <f t="shared" si="46"/>
        <v>74.849999999999994</v>
      </c>
      <c r="G1502">
        <f t="shared" si="47"/>
        <v>37.424999999999997</v>
      </c>
    </row>
    <row r="1503" spans="2:7">
      <c r="B1503" s="235">
        <v>74.8</v>
      </c>
      <c r="C1503" s="235">
        <v>3.419</v>
      </c>
      <c r="E1503">
        <f t="shared" si="46"/>
        <v>74.899999999999991</v>
      </c>
      <c r="G1503">
        <f t="shared" si="47"/>
        <v>37.449999999999996</v>
      </c>
    </row>
    <row r="1504" spans="2:7">
      <c r="B1504" s="235">
        <v>74.849999999999994</v>
      </c>
      <c r="C1504" s="235">
        <v>3.419</v>
      </c>
      <c r="E1504">
        <f t="shared" si="46"/>
        <v>74.949999999999989</v>
      </c>
      <c r="G1504">
        <f t="shared" si="47"/>
        <v>37.474999999999994</v>
      </c>
    </row>
    <row r="1505" spans="2:7">
      <c r="B1505" s="235">
        <v>74.900000000000006</v>
      </c>
      <c r="C1505" s="235">
        <v>3.2930000000000001</v>
      </c>
      <c r="E1505">
        <f t="shared" si="46"/>
        <v>75</v>
      </c>
      <c r="G1505">
        <f t="shared" si="47"/>
        <v>37.5</v>
      </c>
    </row>
    <row r="1506" spans="2:7">
      <c r="B1506" s="235">
        <v>74.95</v>
      </c>
      <c r="C1506" s="235">
        <v>3.2879999999999998</v>
      </c>
      <c r="E1506">
        <f t="shared" si="46"/>
        <v>75.05</v>
      </c>
      <c r="G1506">
        <f t="shared" si="47"/>
        <v>37.524999999999999</v>
      </c>
    </row>
    <row r="1507" spans="2:7">
      <c r="B1507" s="235">
        <v>75</v>
      </c>
      <c r="C1507" s="235">
        <v>3.282</v>
      </c>
      <c r="E1507">
        <f t="shared" si="46"/>
        <v>75.099999999999994</v>
      </c>
      <c r="G1507">
        <f t="shared" si="47"/>
        <v>37.549999999999997</v>
      </c>
    </row>
    <row r="1508" spans="2:7">
      <c r="B1508" s="235">
        <v>75.05</v>
      </c>
      <c r="C1508" s="235">
        <v>3.2879999999999998</v>
      </c>
      <c r="E1508">
        <f t="shared" si="46"/>
        <v>75.149999999999991</v>
      </c>
      <c r="G1508">
        <f t="shared" si="47"/>
        <v>37.574999999999996</v>
      </c>
    </row>
    <row r="1509" spans="2:7">
      <c r="B1509" s="235">
        <v>75.099999999999994</v>
      </c>
      <c r="C1509" s="235">
        <v>3.1669999999999998</v>
      </c>
      <c r="E1509">
        <f t="shared" si="46"/>
        <v>75.199999999999989</v>
      </c>
      <c r="G1509">
        <f t="shared" si="47"/>
        <v>37.599999999999994</v>
      </c>
    </row>
    <row r="1510" spans="2:7">
      <c r="B1510" s="235">
        <v>75.150000000000006</v>
      </c>
      <c r="C1510" s="235">
        <v>3.157</v>
      </c>
      <c r="E1510">
        <f t="shared" si="46"/>
        <v>75.25</v>
      </c>
      <c r="G1510">
        <f t="shared" si="47"/>
        <v>37.625</v>
      </c>
    </row>
    <row r="1511" spans="2:7">
      <c r="B1511" s="235">
        <v>75.2</v>
      </c>
      <c r="C1511" s="235">
        <v>3.157</v>
      </c>
      <c r="E1511">
        <f t="shared" si="46"/>
        <v>75.3</v>
      </c>
      <c r="G1511">
        <f t="shared" si="47"/>
        <v>37.65</v>
      </c>
    </row>
    <row r="1512" spans="2:7">
      <c r="B1512" s="235">
        <v>75.25</v>
      </c>
      <c r="C1512" s="235">
        <v>3.157</v>
      </c>
      <c r="E1512">
        <f t="shared" si="46"/>
        <v>75.349999999999994</v>
      </c>
      <c r="G1512">
        <f t="shared" si="47"/>
        <v>37.674999999999997</v>
      </c>
    </row>
    <row r="1513" spans="2:7">
      <c r="B1513" s="235">
        <v>75.3</v>
      </c>
      <c r="C1513" s="235">
        <v>3.0409999999999999</v>
      </c>
      <c r="E1513">
        <f t="shared" si="46"/>
        <v>75.399999999999991</v>
      </c>
      <c r="G1513">
        <f t="shared" si="47"/>
        <v>37.699999999999996</v>
      </c>
    </row>
    <row r="1514" spans="2:7">
      <c r="B1514" s="235">
        <v>75.349999999999994</v>
      </c>
      <c r="C1514" s="235">
        <v>3.0310000000000001</v>
      </c>
      <c r="E1514">
        <f t="shared" si="46"/>
        <v>75.449999999999989</v>
      </c>
      <c r="G1514">
        <f t="shared" si="47"/>
        <v>37.724999999999994</v>
      </c>
    </row>
    <row r="1515" spans="2:7">
      <c r="B1515" s="235">
        <v>75.400000000000006</v>
      </c>
      <c r="C1515" s="235">
        <v>3.0310000000000001</v>
      </c>
      <c r="E1515">
        <f t="shared" si="46"/>
        <v>75.5</v>
      </c>
      <c r="G1515">
        <f t="shared" si="47"/>
        <v>37.75</v>
      </c>
    </row>
    <row r="1516" spans="2:7">
      <c r="B1516" s="235">
        <v>75.45</v>
      </c>
      <c r="C1516" s="235">
        <v>3.0259999999999998</v>
      </c>
      <c r="E1516">
        <f t="shared" si="46"/>
        <v>75.55</v>
      </c>
      <c r="G1516">
        <f t="shared" si="47"/>
        <v>37.774999999999999</v>
      </c>
    </row>
    <row r="1517" spans="2:7">
      <c r="B1517" s="235">
        <v>75.5</v>
      </c>
      <c r="C1517" s="235">
        <v>2.915</v>
      </c>
      <c r="E1517">
        <f t="shared" si="46"/>
        <v>75.599999999999994</v>
      </c>
      <c r="G1517">
        <f t="shared" si="47"/>
        <v>37.799999999999997</v>
      </c>
    </row>
    <row r="1518" spans="2:7">
      <c r="B1518" s="235">
        <v>75.55</v>
      </c>
      <c r="C1518" s="235">
        <v>2.91</v>
      </c>
      <c r="E1518">
        <f t="shared" si="46"/>
        <v>75.649999999999991</v>
      </c>
      <c r="G1518">
        <f t="shared" si="47"/>
        <v>37.824999999999996</v>
      </c>
    </row>
    <row r="1519" spans="2:7">
      <c r="B1519" s="235">
        <v>75.599999999999994</v>
      </c>
      <c r="C1519" s="235">
        <v>2.9049999999999998</v>
      </c>
      <c r="E1519">
        <f t="shared" si="46"/>
        <v>75.699999999999989</v>
      </c>
      <c r="G1519">
        <f t="shared" si="47"/>
        <v>37.849999999999994</v>
      </c>
    </row>
    <row r="1520" spans="2:7">
      <c r="B1520" s="235">
        <v>75.650000000000006</v>
      </c>
      <c r="C1520" s="235">
        <v>2.91</v>
      </c>
      <c r="E1520">
        <f t="shared" si="46"/>
        <v>75.75</v>
      </c>
      <c r="G1520">
        <f t="shared" si="47"/>
        <v>37.875</v>
      </c>
    </row>
    <row r="1521" spans="2:7">
      <c r="B1521" s="235">
        <v>75.7</v>
      </c>
      <c r="C1521" s="235">
        <v>2.7989999999999999</v>
      </c>
      <c r="E1521">
        <f t="shared" si="46"/>
        <v>75.8</v>
      </c>
      <c r="G1521">
        <f t="shared" si="47"/>
        <v>37.9</v>
      </c>
    </row>
    <row r="1522" spans="2:7">
      <c r="B1522" s="235">
        <v>75.75</v>
      </c>
      <c r="C1522" s="235">
        <v>2.7989999999999999</v>
      </c>
      <c r="E1522">
        <f t="shared" si="46"/>
        <v>75.849999999999994</v>
      </c>
      <c r="G1522">
        <f t="shared" si="47"/>
        <v>37.924999999999997</v>
      </c>
    </row>
    <row r="1523" spans="2:7">
      <c r="B1523" s="235">
        <v>75.8</v>
      </c>
      <c r="C1523" s="235">
        <v>2.794</v>
      </c>
      <c r="E1523">
        <f t="shared" si="46"/>
        <v>75.899999999999991</v>
      </c>
      <c r="G1523">
        <f t="shared" si="47"/>
        <v>37.949999999999996</v>
      </c>
    </row>
    <row r="1524" spans="2:7">
      <c r="B1524" s="235">
        <v>75.849999999999994</v>
      </c>
      <c r="C1524" s="235">
        <v>2.794</v>
      </c>
      <c r="E1524">
        <f t="shared" si="46"/>
        <v>75.949999999999989</v>
      </c>
      <c r="G1524">
        <f t="shared" si="47"/>
        <v>37.974999999999994</v>
      </c>
    </row>
    <row r="1525" spans="2:7">
      <c r="B1525" s="235">
        <v>75.900000000000006</v>
      </c>
      <c r="C1525" s="235">
        <v>2.7029999999999998</v>
      </c>
      <c r="E1525">
        <f t="shared" si="46"/>
        <v>76</v>
      </c>
      <c r="G1525">
        <f t="shared" si="47"/>
        <v>38</v>
      </c>
    </row>
    <row r="1526" spans="2:7">
      <c r="B1526" s="235">
        <v>75.95</v>
      </c>
      <c r="C1526" s="235">
        <v>2.6930000000000001</v>
      </c>
      <c r="E1526">
        <f t="shared" si="46"/>
        <v>76.05</v>
      </c>
      <c r="G1526">
        <f t="shared" si="47"/>
        <v>38.024999999999999</v>
      </c>
    </row>
    <row r="1527" spans="2:7">
      <c r="B1527" s="235">
        <v>76</v>
      </c>
      <c r="C1527" s="235">
        <v>2.6930000000000001</v>
      </c>
      <c r="E1527">
        <f t="shared" si="46"/>
        <v>76.099999999999994</v>
      </c>
      <c r="G1527">
        <f t="shared" si="47"/>
        <v>38.049999999999997</v>
      </c>
    </row>
    <row r="1528" spans="2:7">
      <c r="B1528" s="235">
        <v>76.05</v>
      </c>
      <c r="C1528" s="235">
        <v>2.6880000000000002</v>
      </c>
      <c r="E1528">
        <f t="shared" si="46"/>
        <v>76.149999999999991</v>
      </c>
      <c r="G1528">
        <f t="shared" si="47"/>
        <v>38.074999999999996</v>
      </c>
    </row>
    <row r="1529" spans="2:7">
      <c r="B1529" s="235">
        <v>76.099999999999994</v>
      </c>
      <c r="C1529" s="235">
        <v>2.6080000000000001</v>
      </c>
      <c r="E1529">
        <f t="shared" si="46"/>
        <v>76.199999999999989</v>
      </c>
      <c r="G1529">
        <f t="shared" si="47"/>
        <v>38.099999999999994</v>
      </c>
    </row>
    <row r="1530" spans="2:7">
      <c r="B1530" s="235">
        <v>76.150000000000006</v>
      </c>
      <c r="C1530" s="235">
        <v>2.6030000000000002</v>
      </c>
      <c r="E1530">
        <f t="shared" si="46"/>
        <v>76.25</v>
      </c>
      <c r="G1530">
        <f t="shared" si="47"/>
        <v>38.125</v>
      </c>
    </row>
    <row r="1531" spans="2:7">
      <c r="B1531" s="235">
        <v>76.2</v>
      </c>
      <c r="C1531" s="235">
        <v>2.6080000000000001</v>
      </c>
      <c r="E1531">
        <f t="shared" si="46"/>
        <v>76.3</v>
      </c>
      <c r="G1531">
        <f t="shared" si="47"/>
        <v>38.15</v>
      </c>
    </row>
    <row r="1532" spans="2:7">
      <c r="B1532" s="235">
        <v>76.25</v>
      </c>
      <c r="C1532" s="235">
        <v>2.5979999999999999</v>
      </c>
      <c r="E1532">
        <f t="shared" si="46"/>
        <v>76.349999999999994</v>
      </c>
      <c r="G1532">
        <f t="shared" si="47"/>
        <v>38.174999999999997</v>
      </c>
    </row>
    <row r="1533" spans="2:7">
      <c r="B1533" s="235">
        <v>76.3</v>
      </c>
      <c r="C1533" s="235">
        <v>2.532</v>
      </c>
      <c r="E1533">
        <f t="shared" si="46"/>
        <v>76.399999999999991</v>
      </c>
      <c r="G1533">
        <f t="shared" si="47"/>
        <v>38.199999999999996</v>
      </c>
    </row>
    <row r="1534" spans="2:7">
      <c r="B1534" s="235">
        <v>76.349999999999994</v>
      </c>
      <c r="C1534" s="235">
        <v>2.5270000000000001</v>
      </c>
      <c r="E1534">
        <f t="shared" si="46"/>
        <v>76.449999999999989</v>
      </c>
      <c r="G1534">
        <f t="shared" si="47"/>
        <v>38.224999999999994</v>
      </c>
    </row>
    <row r="1535" spans="2:7">
      <c r="B1535" s="235">
        <v>76.400000000000006</v>
      </c>
      <c r="C1535" s="235">
        <v>2.5270000000000001</v>
      </c>
      <c r="E1535">
        <f t="shared" si="46"/>
        <v>76.5</v>
      </c>
      <c r="G1535">
        <f t="shared" si="47"/>
        <v>38.25</v>
      </c>
    </row>
    <row r="1536" spans="2:7">
      <c r="B1536" s="235">
        <v>76.45</v>
      </c>
      <c r="C1536" s="235">
        <v>2.5219999999999998</v>
      </c>
      <c r="E1536">
        <f t="shared" si="46"/>
        <v>76.55</v>
      </c>
      <c r="G1536">
        <f t="shared" si="47"/>
        <v>38.274999999999999</v>
      </c>
    </row>
    <row r="1537" spans="2:7">
      <c r="B1537" s="235">
        <v>76.5</v>
      </c>
      <c r="C1537" s="235">
        <v>2.4620000000000002</v>
      </c>
      <c r="E1537">
        <f t="shared" si="46"/>
        <v>76.599999999999994</v>
      </c>
      <c r="G1537">
        <f t="shared" si="47"/>
        <v>38.299999999999997</v>
      </c>
    </row>
    <row r="1538" spans="2:7">
      <c r="B1538" s="235">
        <v>76.55</v>
      </c>
      <c r="C1538" s="235">
        <v>2.4620000000000002</v>
      </c>
      <c r="E1538">
        <f t="shared" si="46"/>
        <v>76.649999999999991</v>
      </c>
      <c r="G1538">
        <f t="shared" si="47"/>
        <v>38.324999999999996</v>
      </c>
    </row>
    <row r="1539" spans="2:7">
      <c r="B1539" s="235">
        <v>76.599999999999994</v>
      </c>
      <c r="C1539" s="235">
        <v>2.4569999999999999</v>
      </c>
      <c r="E1539">
        <f t="shared" si="46"/>
        <v>76.699999999999989</v>
      </c>
      <c r="G1539">
        <f t="shared" si="47"/>
        <v>38.349999999999994</v>
      </c>
    </row>
    <row r="1540" spans="2:7">
      <c r="B1540" s="235">
        <v>76.650000000000006</v>
      </c>
      <c r="C1540" s="235">
        <v>2.4569999999999999</v>
      </c>
      <c r="E1540">
        <f t="shared" si="46"/>
        <v>76.75</v>
      </c>
      <c r="G1540">
        <f t="shared" si="47"/>
        <v>38.375</v>
      </c>
    </row>
    <row r="1541" spans="2:7">
      <c r="B1541" s="235">
        <v>76.7</v>
      </c>
      <c r="C1541" s="235">
        <v>2.411</v>
      </c>
      <c r="E1541">
        <f t="shared" si="46"/>
        <v>76.8</v>
      </c>
      <c r="G1541">
        <f t="shared" si="47"/>
        <v>38.4</v>
      </c>
    </row>
    <row r="1542" spans="2:7">
      <c r="B1542" s="235">
        <v>76.75</v>
      </c>
      <c r="C1542" s="235">
        <v>2.4060000000000001</v>
      </c>
      <c r="E1542">
        <f t="shared" si="46"/>
        <v>76.849999999999994</v>
      </c>
      <c r="G1542">
        <f t="shared" si="47"/>
        <v>38.424999999999997</v>
      </c>
    </row>
    <row r="1543" spans="2:7">
      <c r="B1543" s="235">
        <v>76.8</v>
      </c>
      <c r="C1543" s="235">
        <v>2.4060000000000001</v>
      </c>
      <c r="E1543">
        <f t="shared" si="46"/>
        <v>76.899999999999991</v>
      </c>
      <c r="G1543">
        <f t="shared" si="47"/>
        <v>38.449999999999996</v>
      </c>
    </row>
    <row r="1544" spans="2:7">
      <c r="B1544" s="235">
        <v>76.849999999999994</v>
      </c>
      <c r="C1544" s="235">
        <v>2.4060000000000001</v>
      </c>
      <c r="E1544">
        <f t="shared" ref="E1544:E1607" si="48">B1544+0.1</f>
        <v>76.949999999999989</v>
      </c>
      <c r="G1544">
        <f t="shared" ref="G1544:G1607" si="49">0.5*E1544</f>
        <v>38.474999999999994</v>
      </c>
    </row>
    <row r="1545" spans="2:7">
      <c r="B1545" s="235">
        <v>76.900000000000006</v>
      </c>
      <c r="C1545" s="235">
        <v>2.3759999999999999</v>
      </c>
      <c r="E1545">
        <f t="shared" si="48"/>
        <v>77</v>
      </c>
      <c r="G1545">
        <f t="shared" si="49"/>
        <v>38.5</v>
      </c>
    </row>
    <row r="1546" spans="2:7">
      <c r="B1546" s="235">
        <v>76.95</v>
      </c>
      <c r="C1546" s="235">
        <v>2.371</v>
      </c>
      <c r="E1546">
        <f t="shared" si="48"/>
        <v>77.05</v>
      </c>
      <c r="G1546">
        <f t="shared" si="49"/>
        <v>38.524999999999999</v>
      </c>
    </row>
    <row r="1547" spans="2:7">
      <c r="B1547" s="235">
        <v>77</v>
      </c>
      <c r="C1547" s="235">
        <v>2.371</v>
      </c>
      <c r="E1547">
        <f t="shared" si="48"/>
        <v>77.099999999999994</v>
      </c>
      <c r="G1547">
        <f t="shared" si="49"/>
        <v>38.549999999999997</v>
      </c>
    </row>
    <row r="1548" spans="2:7">
      <c r="B1548" s="235">
        <v>77.05</v>
      </c>
      <c r="C1548" s="235">
        <v>2.371</v>
      </c>
      <c r="E1548">
        <f t="shared" si="48"/>
        <v>77.149999999999991</v>
      </c>
      <c r="G1548">
        <f t="shared" si="49"/>
        <v>38.574999999999996</v>
      </c>
    </row>
    <row r="1549" spans="2:7">
      <c r="B1549" s="235">
        <v>77.099999999999994</v>
      </c>
      <c r="C1549" s="235">
        <v>2.3559999999999999</v>
      </c>
      <c r="E1549">
        <f t="shared" si="48"/>
        <v>77.199999999999989</v>
      </c>
      <c r="G1549">
        <f t="shared" si="49"/>
        <v>38.599999999999994</v>
      </c>
    </row>
    <row r="1550" spans="2:7">
      <c r="B1550" s="235">
        <v>77.150000000000006</v>
      </c>
      <c r="C1550" s="235">
        <v>2.351</v>
      </c>
      <c r="E1550">
        <f t="shared" si="48"/>
        <v>77.25</v>
      </c>
      <c r="G1550">
        <f t="shared" si="49"/>
        <v>38.625</v>
      </c>
    </row>
    <row r="1551" spans="2:7">
      <c r="B1551" s="235">
        <v>77.2</v>
      </c>
      <c r="C1551" s="235">
        <v>2.351</v>
      </c>
      <c r="E1551">
        <f t="shared" si="48"/>
        <v>77.3</v>
      </c>
      <c r="G1551">
        <f t="shared" si="49"/>
        <v>38.65</v>
      </c>
    </row>
    <row r="1552" spans="2:7">
      <c r="B1552" s="235">
        <v>77.25</v>
      </c>
      <c r="C1552" s="235">
        <v>2.351</v>
      </c>
      <c r="E1552">
        <f t="shared" si="48"/>
        <v>77.349999999999994</v>
      </c>
      <c r="G1552">
        <f t="shared" si="49"/>
        <v>38.674999999999997</v>
      </c>
    </row>
    <row r="1553" spans="2:7">
      <c r="B1553" s="235">
        <v>77.3</v>
      </c>
      <c r="C1553" s="235">
        <v>2.351</v>
      </c>
      <c r="E1553">
        <f t="shared" si="48"/>
        <v>77.399999999999991</v>
      </c>
      <c r="G1553">
        <f t="shared" si="49"/>
        <v>38.699999999999996</v>
      </c>
    </row>
    <row r="1554" spans="2:7">
      <c r="B1554" s="235">
        <v>77.349999999999994</v>
      </c>
      <c r="C1554" s="235">
        <v>2.3460000000000001</v>
      </c>
      <c r="E1554">
        <f t="shared" si="48"/>
        <v>77.449999999999989</v>
      </c>
      <c r="G1554">
        <f t="shared" si="49"/>
        <v>38.724999999999994</v>
      </c>
    </row>
    <row r="1555" spans="2:7">
      <c r="B1555" s="235">
        <v>77.400000000000006</v>
      </c>
      <c r="C1555" s="235">
        <v>2.3460000000000001</v>
      </c>
      <c r="E1555">
        <f t="shared" si="48"/>
        <v>77.5</v>
      </c>
      <c r="G1555">
        <f t="shared" si="49"/>
        <v>38.75</v>
      </c>
    </row>
    <row r="1556" spans="2:7">
      <c r="B1556" s="235">
        <v>77.45</v>
      </c>
      <c r="C1556" s="235">
        <v>2.3460000000000001</v>
      </c>
      <c r="E1556">
        <f t="shared" si="48"/>
        <v>77.55</v>
      </c>
      <c r="G1556">
        <f t="shared" si="49"/>
        <v>38.774999999999999</v>
      </c>
    </row>
    <row r="1557" spans="2:7">
      <c r="B1557" s="235">
        <v>77.5</v>
      </c>
      <c r="C1557" s="235">
        <v>2.3610000000000002</v>
      </c>
      <c r="E1557">
        <f t="shared" si="48"/>
        <v>77.599999999999994</v>
      </c>
      <c r="G1557">
        <f t="shared" si="49"/>
        <v>38.799999999999997</v>
      </c>
    </row>
    <row r="1558" spans="2:7">
      <c r="B1558" s="235">
        <v>77.55</v>
      </c>
      <c r="C1558" s="235">
        <v>2.3559999999999999</v>
      </c>
      <c r="E1558">
        <f t="shared" si="48"/>
        <v>77.649999999999991</v>
      </c>
      <c r="G1558">
        <f t="shared" si="49"/>
        <v>38.824999999999996</v>
      </c>
    </row>
    <row r="1559" spans="2:7">
      <c r="B1559" s="235">
        <v>77.599999999999994</v>
      </c>
      <c r="C1559" s="235">
        <v>2.351</v>
      </c>
      <c r="E1559">
        <f t="shared" si="48"/>
        <v>77.699999999999989</v>
      </c>
      <c r="G1559">
        <f t="shared" si="49"/>
        <v>38.849999999999994</v>
      </c>
    </row>
    <row r="1560" spans="2:7">
      <c r="B1560" s="235">
        <v>77.650000000000006</v>
      </c>
      <c r="C1560" s="235">
        <v>2.3559999999999999</v>
      </c>
      <c r="E1560">
        <f t="shared" si="48"/>
        <v>77.75</v>
      </c>
      <c r="G1560">
        <f t="shared" si="49"/>
        <v>38.875</v>
      </c>
    </row>
    <row r="1561" spans="2:7">
      <c r="B1561" s="235">
        <v>77.7</v>
      </c>
      <c r="C1561" s="235">
        <v>2.3809999999999998</v>
      </c>
      <c r="E1561">
        <f t="shared" si="48"/>
        <v>77.8</v>
      </c>
      <c r="G1561">
        <f t="shared" si="49"/>
        <v>38.9</v>
      </c>
    </row>
    <row r="1562" spans="2:7">
      <c r="B1562" s="235">
        <v>77.75</v>
      </c>
      <c r="C1562" s="235">
        <v>2.3759999999999999</v>
      </c>
      <c r="E1562">
        <f t="shared" si="48"/>
        <v>77.849999999999994</v>
      </c>
      <c r="G1562">
        <f t="shared" si="49"/>
        <v>38.924999999999997</v>
      </c>
    </row>
    <row r="1563" spans="2:7">
      <c r="B1563" s="235">
        <v>77.8</v>
      </c>
      <c r="C1563" s="235">
        <v>2.3809999999999998</v>
      </c>
      <c r="E1563">
        <f t="shared" si="48"/>
        <v>77.899999999999991</v>
      </c>
      <c r="G1563">
        <f t="shared" si="49"/>
        <v>38.949999999999996</v>
      </c>
    </row>
    <row r="1564" spans="2:7">
      <c r="B1564" s="235">
        <v>77.849999999999994</v>
      </c>
      <c r="C1564" s="235">
        <v>2.3759999999999999</v>
      </c>
      <c r="E1564">
        <f t="shared" si="48"/>
        <v>77.949999999999989</v>
      </c>
      <c r="G1564">
        <f t="shared" si="49"/>
        <v>38.974999999999994</v>
      </c>
    </row>
    <row r="1565" spans="2:7">
      <c r="B1565" s="235">
        <v>77.900000000000006</v>
      </c>
      <c r="C1565" s="235">
        <v>2.4209999999999998</v>
      </c>
      <c r="E1565">
        <f t="shared" si="48"/>
        <v>78</v>
      </c>
      <c r="G1565">
        <f t="shared" si="49"/>
        <v>39</v>
      </c>
    </row>
    <row r="1566" spans="2:7">
      <c r="B1566" s="235">
        <v>77.95</v>
      </c>
      <c r="C1566" s="235">
        <v>2.4159999999999999</v>
      </c>
      <c r="E1566">
        <f t="shared" si="48"/>
        <v>78.05</v>
      </c>
      <c r="G1566">
        <f t="shared" si="49"/>
        <v>39.024999999999999</v>
      </c>
    </row>
    <row r="1567" spans="2:7">
      <c r="B1567" s="235">
        <v>78</v>
      </c>
      <c r="C1567" s="235">
        <v>2.4209999999999998</v>
      </c>
      <c r="E1567">
        <f t="shared" si="48"/>
        <v>78.099999999999994</v>
      </c>
      <c r="G1567">
        <f t="shared" si="49"/>
        <v>39.049999999999997</v>
      </c>
    </row>
    <row r="1568" spans="2:7">
      <c r="B1568" s="235">
        <v>78.05</v>
      </c>
      <c r="C1568" s="235">
        <v>2.4159999999999999</v>
      </c>
      <c r="E1568">
        <f t="shared" si="48"/>
        <v>78.149999999999991</v>
      </c>
      <c r="G1568">
        <f t="shared" si="49"/>
        <v>39.074999999999996</v>
      </c>
    </row>
    <row r="1569" spans="2:7">
      <c r="B1569" s="235">
        <v>78.099999999999994</v>
      </c>
      <c r="C1569" s="235">
        <v>2.4769999999999999</v>
      </c>
      <c r="E1569">
        <f t="shared" si="48"/>
        <v>78.199999999999989</v>
      </c>
      <c r="G1569">
        <f t="shared" si="49"/>
        <v>39.099999999999994</v>
      </c>
    </row>
    <row r="1570" spans="2:7">
      <c r="B1570" s="235">
        <v>78.150000000000006</v>
      </c>
      <c r="C1570" s="235">
        <v>2.4769999999999999</v>
      </c>
      <c r="E1570">
        <f t="shared" si="48"/>
        <v>78.25</v>
      </c>
      <c r="G1570">
        <f t="shared" si="49"/>
        <v>39.125</v>
      </c>
    </row>
    <row r="1571" spans="2:7">
      <c r="B1571" s="235">
        <v>78.2</v>
      </c>
      <c r="C1571" s="235">
        <v>2.472</v>
      </c>
      <c r="E1571">
        <f t="shared" si="48"/>
        <v>78.3</v>
      </c>
      <c r="G1571">
        <f t="shared" si="49"/>
        <v>39.15</v>
      </c>
    </row>
    <row r="1572" spans="2:7">
      <c r="B1572" s="235">
        <v>78.25</v>
      </c>
      <c r="C1572" s="235">
        <v>2.472</v>
      </c>
      <c r="E1572">
        <f t="shared" si="48"/>
        <v>78.349999999999994</v>
      </c>
      <c r="G1572">
        <f t="shared" si="49"/>
        <v>39.174999999999997</v>
      </c>
    </row>
    <row r="1573" spans="2:7">
      <c r="B1573" s="235">
        <v>78.3</v>
      </c>
      <c r="C1573" s="235">
        <v>2.5470000000000002</v>
      </c>
      <c r="E1573">
        <f t="shared" si="48"/>
        <v>78.399999999999991</v>
      </c>
      <c r="G1573">
        <f t="shared" si="49"/>
        <v>39.199999999999996</v>
      </c>
    </row>
    <row r="1574" spans="2:7">
      <c r="B1574" s="235">
        <v>78.349999999999994</v>
      </c>
      <c r="C1574" s="235">
        <v>2.5419999999999998</v>
      </c>
      <c r="E1574">
        <f t="shared" si="48"/>
        <v>78.449999999999989</v>
      </c>
      <c r="G1574">
        <f t="shared" si="49"/>
        <v>39.224999999999994</v>
      </c>
    </row>
    <row r="1575" spans="2:7">
      <c r="B1575" s="235">
        <v>78.400000000000006</v>
      </c>
      <c r="C1575" s="235">
        <v>2.5419999999999998</v>
      </c>
      <c r="E1575">
        <f t="shared" si="48"/>
        <v>78.5</v>
      </c>
      <c r="G1575">
        <f t="shared" si="49"/>
        <v>39.25</v>
      </c>
    </row>
    <row r="1576" spans="2:7">
      <c r="B1576" s="235">
        <v>78.45</v>
      </c>
      <c r="C1576" s="235">
        <v>2.5419999999999998</v>
      </c>
      <c r="E1576">
        <f t="shared" si="48"/>
        <v>78.55</v>
      </c>
      <c r="G1576">
        <f t="shared" si="49"/>
        <v>39.274999999999999</v>
      </c>
    </row>
    <row r="1577" spans="2:7">
      <c r="B1577" s="235">
        <v>78.5</v>
      </c>
      <c r="C1577" s="235">
        <v>2.6280000000000001</v>
      </c>
      <c r="E1577">
        <f t="shared" si="48"/>
        <v>78.599999999999994</v>
      </c>
      <c r="G1577">
        <f t="shared" si="49"/>
        <v>39.299999999999997</v>
      </c>
    </row>
    <row r="1578" spans="2:7">
      <c r="B1578" s="235">
        <v>78.55</v>
      </c>
      <c r="C1578" s="235">
        <v>2.6280000000000001</v>
      </c>
      <c r="E1578">
        <f t="shared" si="48"/>
        <v>78.649999999999991</v>
      </c>
      <c r="G1578">
        <f t="shared" si="49"/>
        <v>39.324999999999996</v>
      </c>
    </row>
    <row r="1579" spans="2:7">
      <c r="B1579" s="235">
        <v>78.599999999999994</v>
      </c>
      <c r="C1579" s="235">
        <v>2.6230000000000002</v>
      </c>
      <c r="E1579">
        <f t="shared" si="48"/>
        <v>78.699999999999989</v>
      </c>
      <c r="G1579">
        <f t="shared" si="49"/>
        <v>39.349999999999994</v>
      </c>
    </row>
    <row r="1580" spans="2:7">
      <c r="B1580" s="235">
        <v>78.650000000000006</v>
      </c>
      <c r="C1580" s="235">
        <v>2.6280000000000001</v>
      </c>
      <c r="E1580">
        <f t="shared" si="48"/>
        <v>78.75</v>
      </c>
      <c r="G1580">
        <f t="shared" si="49"/>
        <v>39.375</v>
      </c>
    </row>
    <row r="1581" spans="2:7">
      <c r="B1581" s="235">
        <v>78.7</v>
      </c>
      <c r="C1581" s="235">
        <v>2.7290000000000001</v>
      </c>
      <c r="E1581">
        <f t="shared" si="48"/>
        <v>78.8</v>
      </c>
      <c r="G1581">
        <f t="shared" si="49"/>
        <v>39.4</v>
      </c>
    </row>
    <row r="1582" spans="2:7">
      <c r="B1582" s="235">
        <v>78.75</v>
      </c>
      <c r="C1582" s="235">
        <v>2.7229999999999999</v>
      </c>
      <c r="E1582">
        <f t="shared" si="48"/>
        <v>78.849999999999994</v>
      </c>
      <c r="G1582">
        <f t="shared" si="49"/>
        <v>39.424999999999997</v>
      </c>
    </row>
    <row r="1583" spans="2:7">
      <c r="B1583" s="235">
        <v>78.8</v>
      </c>
      <c r="C1583" s="235">
        <v>2.7229999999999999</v>
      </c>
      <c r="E1583">
        <f t="shared" si="48"/>
        <v>78.899999999999991</v>
      </c>
      <c r="G1583">
        <f t="shared" si="49"/>
        <v>39.449999999999996</v>
      </c>
    </row>
    <row r="1584" spans="2:7">
      <c r="B1584" s="235">
        <v>78.849999999999994</v>
      </c>
      <c r="C1584" s="235">
        <v>2.7229999999999999</v>
      </c>
      <c r="E1584">
        <f t="shared" si="48"/>
        <v>78.949999999999989</v>
      </c>
      <c r="G1584">
        <f t="shared" si="49"/>
        <v>39.474999999999994</v>
      </c>
    </row>
    <row r="1585" spans="2:7">
      <c r="B1585" s="235">
        <v>78.900000000000006</v>
      </c>
      <c r="C1585" s="235">
        <v>2.839</v>
      </c>
      <c r="E1585">
        <f t="shared" si="48"/>
        <v>79</v>
      </c>
      <c r="G1585">
        <f t="shared" si="49"/>
        <v>39.5</v>
      </c>
    </row>
    <row r="1586" spans="2:7">
      <c r="B1586" s="235">
        <v>78.95</v>
      </c>
      <c r="C1586" s="235">
        <v>2.8340000000000001</v>
      </c>
      <c r="E1586">
        <f t="shared" si="48"/>
        <v>79.05</v>
      </c>
      <c r="G1586">
        <f t="shared" si="49"/>
        <v>39.524999999999999</v>
      </c>
    </row>
    <row r="1587" spans="2:7">
      <c r="B1587" s="235">
        <v>79</v>
      </c>
      <c r="C1587" s="235">
        <v>2.8290000000000002</v>
      </c>
      <c r="E1587">
        <f t="shared" si="48"/>
        <v>79.099999999999994</v>
      </c>
      <c r="G1587">
        <f t="shared" si="49"/>
        <v>39.549999999999997</v>
      </c>
    </row>
    <row r="1588" spans="2:7">
      <c r="B1588" s="235">
        <v>79.05</v>
      </c>
      <c r="C1588" s="235">
        <v>2.8290000000000002</v>
      </c>
      <c r="E1588">
        <f t="shared" si="48"/>
        <v>79.149999999999991</v>
      </c>
      <c r="G1588">
        <f t="shared" si="49"/>
        <v>39.574999999999996</v>
      </c>
    </row>
    <row r="1589" spans="2:7">
      <c r="B1589" s="235">
        <v>79.099999999999994</v>
      </c>
      <c r="C1589" s="235">
        <v>2.96</v>
      </c>
      <c r="E1589">
        <f t="shared" si="48"/>
        <v>79.199999999999989</v>
      </c>
      <c r="G1589">
        <f t="shared" si="49"/>
        <v>39.599999999999994</v>
      </c>
    </row>
    <row r="1590" spans="2:7">
      <c r="B1590" s="235">
        <v>79.150000000000006</v>
      </c>
      <c r="C1590" s="235">
        <v>2.9550000000000001</v>
      </c>
      <c r="E1590">
        <f t="shared" si="48"/>
        <v>79.25</v>
      </c>
      <c r="G1590">
        <f t="shared" si="49"/>
        <v>39.625</v>
      </c>
    </row>
    <row r="1591" spans="2:7">
      <c r="B1591" s="235">
        <v>79.2</v>
      </c>
      <c r="C1591" s="235">
        <v>2.9550000000000001</v>
      </c>
      <c r="E1591">
        <f t="shared" si="48"/>
        <v>79.3</v>
      </c>
      <c r="G1591">
        <f t="shared" si="49"/>
        <v>39.65</v>
      </c>
    </row>
    <row r="1592" spans="2:7">
      <c r="B1592" s="235">
        <v>79.25</v>
      </c>
      <c r="C1592" s="235">
        <v>2.96</v>
      </c>
      <c r="E1592">
        <f t="shared" si="48"/>
        <v>79.349999999999994</v>
      </c>
      <c r="G1592">
        <f t="shared" si="49"/>
        <v>39.674999999999997</v>
      </c>
    </row>
    <row r="1593" spans="2:7">
      <c r="B1593" s="235">
        <v>79.3</v>
      </c>
      <c r="C1593" s="235">
        <v>3.0960000000000001</v>
      </c>
      <c r="E1593">
        <f t="shared" si="48"/>
        <v>79.399999999999991</v>
      </c>
      <c r="G1593">
        <f t="shared" si="49"/>
        <v>39.699999999999996</v>
      </c>
    </row>
    <row r="1594" spans="2:7">
      <c r="B1594" s="235">
        <v>79.349999999999994</v>
      </c>
      <c r="C1594" s="235">
        <v>3.0960000000000001</v>
      </c>
      <c r="E1594">
        <f t="shared" si="48"/>
        <v>79.449999999999989</v>
      </c>
      <c r="G1594">
        <f t="shared" si="49"/>
        <v>39.724999999999994</v>
      </c>
    </row>
    <row r="1595" spans="2:7">
      <c r="B1595" s="235">
        <v>79.400000000000006</v>
      </c>
      <c r="C1595" s="235">
        <v>3.0910000000000002</v>
      </c>
      <c r="E1595">
        <f t="shared" si="48"/>
        <v>79.5</v>
      </c>
      <c r="G1595">
        <f t="shared" si="49"/>
        <v>39.75</v>
      </c>
    </row>
    <row r="1596" spans="2:7">
      <c r="B1596" s="235">
        <v>79.45</v>
      </c>
      <c r="C1596" s="235">
        <v>3.0910000000000002</v>
      </c>
      <c r="E1596">
        <f t="shared" si="48"/>
        <v>79.55</v>
      </c>
      <c r="G1596">
        <f t="shared" si="49"/>
        <v>39.774999999999999</v>
      </c>
    </row>
    <row r="1597" spans="2:7">
      <c r="B1597" s="235">
        <v>79.5</v>
      </c>
      <c r="C1597" s="235">
        <v>3.2519999999999998</v>
      </c>
      <c r="E1597">
        <f t="shared" si="48"/>
        <v>79.599999999999994</v>
      </c>
      <c r="G1597">
        <f t="shared" si="49"/>
        <v>39.799999999999997</v>
      </c>
    </row>
    <row r="1598" spans="2:7">
      <c r="B1598" s="235">
        <v>79.55</v>
      </c>
      <c r="C1598" s="235">
        <v>3.2469999999999999</v>
      </c>
      <c r="E1598">
        <f t="shared" si="48"/>
        <v>79.649999999999991</v>
      </c>
      <c r="G1598">
        <f t="shared" si="49"/>
        <v>39.824999999999996</v>
      </c>
    </row>
    <row r="1599" spans="2:7">
      <c r="B1599" s="235">
        <v>79.599999999999994</v>
      </c>
      <c r="C1599" s="235">
        <v>3.2469999999999999</v>
      </c>
      <c r="E1599">
        <f t="shared" si="48"/>
        <v>79.699999999999989</v>
      </c>
      <c r="G1599">
        <f t="shared" si="49"/>
        <v>39.849999999999994</v>
      </c>
    </row>
    <row r="1600" spans="2:7">
      <c r="B1600" s="235">
        <v>79.650000000000006</v>
      </c>
      <c r="C1600" s="235">
        <v>3.2469999999999999</v>
      </c>
      <c r="E1600">
        <f t="shared" si="48"/>
        <v>79.75</v>
      </c>
      <c r="G1600">
        <f t="shared" si="49"/>
        <v>39.875</v>
      </c>
    </row>
    <row r="1601" spans="2:7">
      <c r="B1601" s="235">
        <v>79.7</v>
      </c>
      <c r="C1601" s="235">
        <v>3.419</v>
      </c>
      <c r="E1601">
        <f t="shared" si="48"/>
        <v>79.8</v>
      </c>
      <c r="G1601">
        <f t="shared" si="49"/>
        <v>39.9</v>
      </c>
    </row>
    <row r="1602" spans="2:7">
      <c r="B1602" s="235">
        <v>79.75</v>
      </c>
      <c r="C1602" s="235">
        <v>3.423</v>
      </c>
      <c r="E1602">
        <f t="shared" si="48"/>
        <v>79.849999999999994</v>
      </c>
      <c r="G1602">
        <f t="shared" si="49"/>
        <v>39.924999999999997</v>
      </c>
    </row>
    <row r="1603" spans="2:7">
      <c r="B1603" s="235">
        <v>79.8</v>
      </c>
      <c r="C1603" s="235">
        <v>3.4129999999999998</v>
      </c>
      <c r="E1603">
        <f t="shared" si="48"/>
        <v>79.899999999999991</v>
      </c>
      <c r="G1603">
        <f t="shared" si="49"/>
        <v>39.949999999999996</v>
      </c>
    </row>
    <row r="1604" spans="2:7">
      <c r="B1604" s="235">
        <v>79.849999999999994</v>
      </c>
      <c r="C1604" s="235">
        <v>3.4129999999999998</v>
      </c>
      <c r="E1604">
        <f t="shared" si="48"/>
        <v>79.949999999999989</v>
      </c>
      <c r="G1604">
        <f t="shared" si="49"/>
        <v>39.974999999999994</v>
      </c>
    </row>
    <row r="1605" spans="2:7">
      <c r="B1605" s="235">
        <v>79.900000000000006</v>
      </c>
      <c r="C1605" s="235">
        <v>3.6</v>
      </c>
      <c r="E1605">
        <f t="shared" si="48"/>
        <v>80</v>
      </c>
      <c r="G1605">
        <f t="shared" si="49"/>
        <v>40</v>
      </c>
    </row>
    <row r="1606" spans="2:7">
      <c r="B1606" s="235">
        <v>79.95</v>
      </c>
      <c r="C1606" s="235">
        <v>3.6</v>
      </c>
      <c r="E1606">
        <f t="shared" si="48"/>
        <v>80.05</v>
      </c>
      <c r="G1606">
        <f t="shared" si="49"/>
        <v>40.024999999999999</v>
      </c>
    </row>
    <row r="1607" spans="2:7">
      <c r="B1607" s="235">
        <v>80</v>
      </c>
      <c r="C1607" s="235">
        <v>3.59</v>
      </c>
      <c r="E1607">
        <f t="shared" si="48"/>
        <v>80.099999999999994</v>
      </c>
      <c r="G1607">
        <f t="shared" si="49"/>
        <v>40.049999999999997</v>
      </c>
    </row>
    <row r="1608" spans="2:7">
      <c r="B1608" s="235">
        <v>80.05</v>
      </c>
      <c r="C1608" s="235">
        <v>3.5950000000000002</v>
      </c>
      <c r="E1608">
        <f t="shared" ref="E1608:E1617" si="50">B1608+0.1</f>
        <v>80.149999999999991</v>
      </c>
      <c r="G1608">
        <f t="shared" ref="G1608:G1617" si="51">0.5*E1608</f>
        <v>40.074999999999996</v>
      </c>
    </row>
    <row r="1609" spans="2:7">
      <c r="B1609" s="235">
        <v>80.099999999999994</v>
      </c>
      <c r="C1609" s="235">
        <v>3.5950000000000002</v>
      </c>
      <c r="E1609">
        <f t="shared" si="50"/>
        <v>80.199999999999989</v>
      </c>
      <c r="G1609">
        <f t="shared" si="51"/>
        <v>40.099999999999994</v>
      </c>
    </row>
    <row r="1610" spans="2:7">
      <c r="B1610" s="235">
        <v>80.150000000000006</v>
      </c>
      <c r="C1610" s="235">
        <v>3.59</v>
      </c>
      <c r="E1610">
        <f t="shared" si="50"/>
        <v>80.25</v>
      </c>
      <c r="G1610">
        <f t="shared" si="51"/>
        <v>40.125</v>
      </c>
    </row>
    <row r="1611" spans="2:7">
      <c r="B1611" s="235">
        <v>80.2</v>
      </c>
      <c r="C1611" s="235">
        <v>3.585</v>
      </c>
      <c r="E1611">
        <f t="shared" si="50"/>
        <v>80.3</v>
      </c>
      <c r="G1611">
        <f t="shared" si="51"/>
        <v>40.15</v>
      </c>
    </row>
    <row r="1612" spans="2:7">
      <c r="B1612" s="235">
        <v>80.25</v>
      </c>
      <c r="C1612" s="235">
        <v>3.59</v>
      </c>
      <c r="E1612">
        <f t="shared" si="50"/>
        <v>80.349999999999994</v>
      </c>
      <c r="G1612">
        <f t="shared" si="51"/>
        <v>40.174999999999997</v>
      </c>
    </row>
    <row r="1613" spans="2:7">
      <c r="B1613" s="235">
        <v>80.3</v>
      </c>
      <c r="C1613" s="235">
        <v>3.585</v>
      </c>
      <c r="E1613">
        <f t="shared" si="50"/>
        <v>80.399999999999991</v>
      </c>
      <c r="G1613">
        <f t="shared" si="51"/>
        <v>40.199999999999996</v>
      </c>
    </row>
    <row r="1614" spans="2:7">
      <c r="B1614" s="235">
        <v>80.349999999999994</v>
      </c>
      <c r="C1614" s="235">
        <v>3.59</v>
      </c>
      <c r="E1614">
        <f t="shared" si="50"/>
        <v>80.449999999999989</v>
      </c>
      <c r="G1614">
        <f t="shared" si="51"/>
        <v>40.224999999999994</v>
      </c>
    </row>
    <row r="1615" spans="2:7">
      <c r="B1615" s="235">
        <v>80.400000000000006</v>
      </c>
      <c r="C1615" s="235">
        <v>3.59</v>
      </c>
      <c r="E1615">
        <f t="shared" si="50"/>
        <v>80.5</v>
      </c>
      <c r="G1615">
        <f t="shared" si="51"/>
        <v>40.25</v>
      </c>
    </row>
    <row r="1616" spans="2:7">
      <c r="B1616" s="235">
        <v>80.45</v>
      </c>
      <c r="C1616" s="235">
        <v>3.585</v>
      </c>
      <c r="E1616">
        <f t="shared" si="50"/>
        <v>80.55</v>
      </c>
      <c r="G1616">
        <f t="shared" si="51"/>
        <v>40.274999999999999</v>
      </c>
    </row>
    <row r="1617" spans="2:7">
      <c r="B1617" s="235">
        <v>80.5</v>
      </c>
      <c r="C1617" s="235">
        <v>3.59</v>
      </c>
      <c r="E1617">
        <f t="shared" si="50"/>
        <v>80.599999999999994</v>
      </c>
      <c r="G1617">
        <f t="shared" si="51"/>
        <v>40.299999999999997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OA</vt:lpstr>
      <vt:lpstr>IF</vt:lpstr>
      <vt:lpstr>MI</vt:lpstr>
      <vt:lpstr>RE</vt:lpstr>
      <vt:lpstr>OG</vt:lpstr>
      <vt:lpstr>KS</vt:lpstr>
      <vt:lpstr>IS</vt:lpstr>
      <vt:lpstr>EM</vt:lpstr>
      <vt:lpstr>AS</vt:lpstr>
      <vt:lpstr>SA</vt:lpstr>
      <vt:lpstr>AS HERTZ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2020-02-28T20:14:57Z</dcterms:modified>
</cp:coreProperties>
</file>